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9015"/>
  </bookViews>
  <sheets>
    <sheet name="Payback" sheetId="2" r:id="rId1"/>
    <sheet name="Cash Flow - Paste Here" sheetId="1" r:id="rId2"/>
  </sheets>
  <calcPr calcId="145621"/>
</workbook>
</file>

<file path=xl/calcChain.xml><?xml version="1.0" encoding="utf-8"?>
<calcChain xmlns="http://schemas.openxmlformats.org/spreadsheetml/2006/main">
  <c r="BA31" i="2" l="1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31" i="2"/>
  <c r="B25" i="2"/>
  <c r="BA46" i="2" l="1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B44" i="2"/>
  <c r="D45" i="2"/>
  <c r="BA45" i="2" l="1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22" i="2"/>
  <c r="D18" i="2"/>
  <c r="D19" i="2"/>
  <c r="D17" i="2"/>
  <c r="D16" i="2"/>
  <c r="C15" i="2"/>
  <c r="C14" i="2"/>
  <c r="C13" i="2"/>
  <c r="Z20" i="2" l="1"/>
  <c r="AS20" i="2"/>
  <c r="C26" i="2"/>
  <c r="C32" i="2" s="1"/>
  <c r="C6" i="2"/>
  <c r="AI20" i="2" s="1"/>
  <c r="D12" i="2"/>
  <c r="D44" i="2" s="1"/>
  <c r="AV20" i="2" l="1"/>
  <c r="AQ20" i="2"/>
  <c r="P20" i="2"/>
  <c r="S20" i="2"/>
  <c r="AW20" i="2"/>
  <c r="D20" i="2"/>
  <c r="M20" i="2"/>
  <c r="AL20" i="2"/>
  <c r="AC20" i="2"/>
  <c r="AJ20" i="2"/>
  <c r="W20" i="2"/>
  <c r="J20" i="2"/>
  <c r="O20" i="2"/>
  <c r="Q20" i="2"/>
  <c r="AF20" i="2"/>
  <c r="AP20" i="2"/>
  <c r="F20" i="2"/>
  <c r="AG20" i="2"/>
  <c r="AZ20" i="2"/>
  <c r="T20" i="2"/>
  <c r="K20" i="2"/>
  <c r="V20" i="2"/>
  <c r="AX21" i="2"/>
  <c r="AX48" i="2" s="1"/>
  <c r="AT21" i="2"/>
  <c r="AT48" i="2" s="1"/>
  <c r="AP21" i="2"/>
  <c r="AL21" i="2"/>
  <c r="AH21" i="2"/>
  <c r="AH48" i="2" s="1"/>
  <c r="AD21" i="2"/>
  <c r="AD48" i="2" s="1"/>
  <c r="Z21" i="2"/>
  <c r="V21" i="2"/>
  <c r="R21" i="2"/>
  <c r="R48" i="2" s="1"/>
  <c r="N21" i="2"/>
  <c r="N48" i="2" s="1"/>
  <c r="J21" i="2"/>
  <c r="F21" i="2"/>
  <c r="BA21" i="2"/>
  <c r="BA48" i="2" s="1"/>
  <c r="AW21" i="2"/>
  <c r="AW48" i="2" s="1"/>
  <c r="AS21" i="2"/>
  <c r="AO21" i="2"/>
  <c r="AO48" i="2" s="1"/>
  <c r="AK21" i="2"/>
  <c r="AK48" i="2" s="1"/>
  <c r="AG21" i="2"/>
  <c r="AG48" i="2" s="1"/>
  <c r="AC21" i="2"/>
  <c r="Y21" i="2"/>
  <c r="Y48" i="2" s="1"/>
  <c r="U21" i="2"/>
  <c r="U48" i="2" s="1"/>
  <c r="Q21" i="2"/>
  <c r="M21" i="2"/>
  <c r="I21" i="2"/>
  <c r="I48" i="2" s="1"/>
  <c r="E21" i="2"/>
  <c r="E48" i="2" s="1"/>
  <c r="AZ21" i="2"/>
  <c r="AZ48" i="2" s="1"/>
  <c r="AV21" i="2"/>
  <c r="AR21" i="2"/>
  <c r="AR48" i="2" s="1"/>
  <c r="AN21" i="2"/>
  <c r="AN48" i="2" s="1"/>
  <c r="AJ21" i="2"/>
  <c r="AF21" i="2"/>
  <c r="AB21" i="2"/>
  <c r="AB48" i="2" s="1"/>
  <c r="X21" i="2"/>
  <c r="X48" i="2" s="1"/>
  <c r="T21" i="2"/>
  <c r="T48" i="2" s="1"/>
  <c r="P21" i="2"/>
  <c r="L21" i="2"/>
  <c r="L48" i="2" s="1"/>
  <c r="H21" i="2"/>
  <c r="H48" i="2" s="1"/>
  <c r="AY21" i="2"/>
  <c r="AY48" i="2" s="1"/>
  <c r="AU21" i="2"/>
  <c r="AU48" i="2" s="1"/>
  <c r="AQ21" i="2"/>
  <c r="AM21" i="2"/>
  <c r="AM48" i="2" s="1"/>
  <c r="AI21" i="2"/>
  <c r="AI48" i="2" s="1"/>
  <c r="AE21" i="2"/>
  <c r="AE48" i="2" s="1"/>
  <c r="AA21" i="2"/>
  <c r="AA48" i="2" s="1"/>
  <c r="W21" i="2"/>
  <c r="S21" i="2"/>
  <c r="O21" i="2"/>
  <c r="K21" i="2"/>
  <c r="K48" i="2" s="1"/>
  <c r="G21" i="2"/>
  <c r="G48" i="2" s="1"/>
  <c r="D21" i="2"/>
  <c r="D48" i="2" s="1"/>
  <c r="AO20" i="2"/>
  <c r="Y20" i="2"/>
  <c r="Y26" i="2" s="1"/>
  <c r="I20" i="2"/>
  <c r="AR20" i="2"/>
  <c r="AB20" i="2"/>
  <c r="L20" i="2"/>
  <c r="L26" i="2" s="1"/>
  <c r="AY20" i="2"/>
  <c r="AX20" i="2"/>
  <c r="AH20" i="2"/>
  <c r="R20" i="2"/>
  <c r="AE20" i="2"/>
  <c r="G20" i="2"/>
  <c r="BA20" i="2"/>
  <c r="AK20" i="2"/>
  <c r="U20" i="2"/>
  <c r="U26" i="2" s="1"/>
  <c r="E20" i="2"/>
  <c r="AN20" i="2"/>
  <c r="X20" i="2"/>
  <c r="H20" i="2"/>
  <c r="H26" i="2" s="1"/>
  <c r="AM20" i="2"/>
  <c r="AT20" i="2"/>
  <c r="AT26" i="2" s="1"/>
  <c r="AD20" i="2"/>
  <c r="N20" i="2"/>
  <c r="AU20" i="2"/>
  <c r="AA20" i="2"/>
  <c r="E12" i="2"/>
  <c r="E44" i="2" s="1"/>
  <c r="AV47" i="2" l="1"/>
  <c r="AV48" i="2"/>
  <c r="AS47" i="2"/>
  <c r="AS48" i="2"/>
  <c r="AP47" i="2"/>
  <c r="AP48" i="2"/>
  <c r="AJ47" i="2"/>
  <c r="AJ48" i="2"/>
  <c r="AQ47" i="2"/>
  <c r="AQ48" i="2"/>
  <c r="AL47" i="2"/>
  <c r="AL48" i="2"/>
  <c r="O47" i="2"/>
  <c r="O48" i="2"/>
  <c r="AF47" i="2"/>
  <c r="AF48" i="2"/>
  <c r="M47" i="2"/>
  <c r="M48" i="2"/>
  <c r="W47" i="2"/>
  <c r="W48" i="2"/>
  <c r="F47" i="2"/>
  <c r="F48" i="2"/>
  <c r="V47" i="2"/>
  <c r="V48" i="2"/>
  <c r="AC47" i="2"/>
  <c r="AC48" i="2"/>
  <c r="J47" i="2"/>
  <c r="J48" i="2"/>
  <c r="Z47" i="2"/>
  <c r="Z48" i="2"/>
  <c r="Q47" i="2"/>
  <c r="Q48" i="2"/>
  <c r="P47" i="2"/>
  <c r="P48" i="2"/>
  <c r="S47" i="2"/>
  <c r="S48" i="2"/>
  <c r="AE47" i="2"/>
  <c r="AU47" i="2"/>
  <c r="D47" i="2"/>
  <c r="AI47" i="2"/>
  <c r="AY47" i="2"/>
  <c r="T47" i="2"/>
  <c r="AZ47" i="2"/>
  <c r="AG47" i="2"/>
  <c r="AW47" i="2"/>
  <c r="N47" i="2"/>
  <c r="AD47" i="2"/>
  <c r="AT47" i="2"/>
  <c r="G47" i="2"/>
  <c r="AM47" i="2"/>
  <c r="H47" i="2"/>
  <c r="X47" i="2"/>
  <c r="AN47" i="2"/>
  <c r="E47" i="2"/>
  <c r="U47" i="2"/>
  <c r="AK47" i="2"/>
  <c r="BA47" i="2"/>
  <c r="R47" i="2"/>
  <c r="AH47" i="2"/>
  <c r="AX47" i="2"/>
  <c r="K47" i="2"/>
  <c r="AA47" i="2"/>
  <c r="L47" i="2"/>
  <c r="AB47" i="2"/>
  <c r="AR47" i="2"/>
  <c r="I47" i="2"/>
  <c r="Y47" i="2"/>
  <c r="AO47" i="2"/>
  <c r="O26" i="2"/>
  <c r="S26" i="2"/>
  <c r="W26" i="2"/>
  <c r="D26" i="2"/>
  <c r="D27" i="2" s="1"/>
  <c r="D28" i="2" s="1"/>
  <c r="D32" i="2" s="1"/>
  <c r="C33" i="2" s="1"/>
  <c r="AD26" i="2"/>
  <c r="AQ26" i="2"/>
  <c r="F26" i="2"/>
  <c r="V26" i="2"/>
  <c r="AL26" i="2"/>
  <c r="AI26" i="2"/>
  <c r="P26" i="2"/>
  <c r="AF26" i="2"/>
  <c r="AV26" i="2"/>
  <c r="M26" i="2"/>
  <c r="AC26" i="2"/>
  <c r="AS26" i="2"/>
  <c r="J26" i="2"/>
  <c r="Z26" i="2"/>
  <c r="AP26" i="2"/>
  <c r="AW26" i="2"/>
  <c r="AJ26" i="2"/>
  <c r="Q26" i="2"/>
  <c r="K26" i="2"/>
  <c r="T26" i="2"/>
  <c r="AG26" i="2"/>
  <c r="AZ26" i="2"/>
  <c r="X26" i="2"/>
  <c r="AK26" i="2"/>
  <c r="R26" i="2"/>
  <c r="AN26" i="2"/>
  <c r="BA26" i="2"/>
  <c r="AH26" i="2"/>
  <c r="AM26" i="2"/>
  <c r="E26" i="2"/>
  <c r="G26" i="2"/>
  <c r="AX26" i="2"/>
  <c r="AA26" i="2"/>
  <c r="AB26" i="2"/>
  <c r="AO26" i="2"/>
  <c r="AU26" i="2"/>
  <c r="AR26" i="2"/>
  <c r="N26" i="2"/>
  <c r="AE26" i="2"/>
  <c r="AY26" i="2"/>
  <c r="I26" i="2"/>
  <c r="F12" i="2"/>
  <c r="F44" i="2" s="1"/>
  <c r="E27" i="2" l="1"/>
  <c r="F27" i="2" s="1"/>
  <c r="E28" i="2"/>
  <c r="E32" i="2" s="1"/>
  <c r="D33" i="2" s="1"/>
  <c r="G12" i="2"/>
  <c r="G44" i="2" s="1"/>
  <c r="G27" i="2" l="1"/>
  <c r="F28" i="2"/>
  <c r="F32" i="2" s="1"/>
  <c r="E33" i="2" s="1"/>
  <c r="H12" i="2"/>
  <c r="H44" i="2" s="1"/>
  <c r="H27" i="2" l="1"/>
  <c r="G28" i="2"/>
  <c r="G32" i="2" s="1"/>
  <c r="F33" i="2" s="1"/>
  <c r="I12" i="2"/>
  <c r="I44" i="2" s="1"/>
  <c r="I27" i="2" l="1"/>
  <c r="H28" i="2"/>
  <c r="H32" i="2" s="1"/>
  <c r="G33" i="2" s="1"/>
  <c r="J12" i="2"/>
  <c r="J44" i="2" s="1"/>
  <c r="J27" i="2" l="1"/>
  <c r="I28" i="2"/>
  <c r="I32" i="2" s="1"/>
  <c r="H33" i="2" s="1"/>
  <c r="K12" i="2"/>
  <c r="K44" i="2" s="1"/>
  <c r="K27" i="2" l="1"/>
  <c r="J28" i="2"/>
  <c r="J32" i="2" s="1"/>
  <c r="I33" i="2" s="1"/>
  <c r="L12" i="2"/>
  <c r="L44" i="2" s="1"/>
  <c r="L27" i="2" l="1"/>
  <c r="K28" i="2"/>
  <c r="K32" i="2" s="1"/>
  <c r="M12" i="2"/>
  <c r="M44" i="2" s="1"/>
  <c r="J33" i="2" l="1"/>
  <c r="M27" i="2"/>
  <c r="L28" i="2"/>
  <c r="L32" i="2" s="1"/>
  <c r="N12" i="2"/>
  <c r="N44" i="2" s="1"/>
  <c r="K33" i="2" l="1"/>
  <c r="N27" i="2"/>
  <c r="M28" i="2"/>
  <c r="M32" i="2" s="1"/>
  <c r="O12" i="2"/>
  <c r="O44" i="2" s="1"/>
  <c r="L33" i="2" l="1"/>
  <c r="O27" i="2"/>
  <c r="N28" i="2"/>
  <c r="N32" i="2" s="1"/>
  <c r="P12" i="2"/>
  <c r="P44" i="2" s="1"/>
  <c r="M33" i="2" l="1"/>
  <c r="P27" i="2"/>
  <c r="O28" i="2"/>
  <c r="O32" i="2" s="1"/>
  <c r="Q12" i="2"/>
  <c r="Q44" i="2" s="1"/>
  <c r="N33" i="2" l="1"/>
  <c r="Q27" i="2"/>
  <c r="P28" i="2"/>
  <c r="P32" i="2" s="1"/>
  <c r="R12" i="2"/>
  <c r="R44" i="2" s="1"/>
  <c r="O33" i="2" l="1"/>
  <c r="R27" i="2"/>
  <c r="Q28" i="2"/>
  <c r="Q32" i="2" s="1"/>
  <c r="S12" i="2"/>
  <c r="S44" i="2" s="1"/>
  <c r="P33" i="2" l="1"/>
  <c r="S27" i="2"/>
  <c r="R28" i="2"/>
  <c r="R32" i="2" s="1"/>
  <c r="Q33" i="2" s="1"/>
  <c r="T12" i="2"/>
  <c r="T44" i="2" s="1"/>
  <c r="T27" i="2" l="1"/>
  <c r="S28" i="2"/>
  <c r="S32" i="2" s="1"/>
  <c r="R33" i="2" s="1"/>
  <c r="U12" i="2"/>
  <c r="U44" i="2" s="1"/>
  <c r="U27" i="2" l="1"/>
  <c r="T28" i="2"/>
  <c r="T32" i="2" s="1"/>
  <c r="S33" i="2" s="1"/>
  <c r="V12" i="2"/>
  <c r="V44" i="2" s="1"/>
  <c r="V27" i="2" l="1"/>
  <c r="U28" i="2"/>
  <c r="U32" i="2" s="1"/>
  <c r="W12" i="2"/>
  <c r="W44" i="2" s="1"/>
  <c r="T33" i="2" l="1"/>
  <c r="W27" i="2"/>
  <c r="V28" i="2"/>
  <c r="V32" i="2" s="1"/>
  <c r="X12" i="2"/>
  <c r="X44" i="2" s="1"/>
  <c r="U33" i="2" l="1"/>
  <c r="X27" i="2"/>
  <c r="W28" i="2"/>
  <c r="W32" i="2" s="1"/>
  <c r="Y12" i="2"/>
  <c r="Y44" i="2" s="1"/>
  <c r="V33" i="2" l="1"/>
  <c r="Y27" i="2"/>
  <c r="X28" i="2"/>
  <c r="X32" i="2" s="1"/>
  <c r="Z12" i="2"/>
  <c r="Z44" i="2" s="1"/>
  <c r="W33" i="2" l="1"/>
  <c r="Z27" i="2"/>
  <c r="Y28" i="2"/>
  <c r="Y32" i="2" s="1"/>
  <c r="AA12" i="2"/>
  <c r="AA44" i="2" s="1"/>
  <c r="X33" i="2" l="1"/>
  <c r="AA27" i="2"/>
  <c r="Z28" i="2"/>
  <c r="Z32" i="2" s="1"/>
  <c r="AB12" i="2"/>
  <c r="AB44" i="2" s="1"/>
  <c r="Y33" i="2" l="1"/>
  <c r="AB27" i="2"/>
  <c r="AA28" i="2"/>
  <c r="AA32" i="2" s="1"/>
  <c r="AC12" i="2"/>
  <c r="AC44" i="2" s="1"/>
  <c r="Z33" i="2" l="1"/>
  <c r="AB28" i="2"/>
  <c r="AB32" i="2" s="1"/>
  <c r="AC27" i="2"/>
  <c r="AD12" i="2"/>
  <c r="AD44" i="2" s="1"/>
  <c r="AA33" i="2" l="1"/>
  <c r="AD27" i="2"/>
  <c r="AC28" i="2"/>
  <c r="AC32" i="2" s="1"/>
  <c r="AE12" i="2"/>
  <c r="AE44" i="2" s="1"/>
  <c r="AB33" i="2" l="1"/>
  <c r="AE27" i="2"/>
  <c r="AD28" i="2"/>
  <c r="AD32" i="2" s="1"/>
  <c r="AF12" i="2"/>
  <c r="AF44" i="2" s="1"/>
  <c r="AC33" i="2" l="1"/>
  <c r="AE28" i="2"/>
  <c r="AE32" i="2" s="1"/>
  <c r="AF27" i="2"/>
  <c r="AG12" i="2"/>
  <c r="AG44" i="2" s="1"/>
  <c r="AD33" i="2" l="1"/>
  <c r="AF28" i="2"/>
  <c r="AF32" i="2" s="1"/>
  <c r="AG27" i="2"/>
  <c r="AH12" i="2"/>
  <c r="AH44" i="2" s="1"/>
  <c r="AE33" i="2" l="1"/>
  <c r="AH27" i="2"/>
  <c r="AG28" i="2"/>
  <c r="AG32" i="2" s="1"/>
  <c r="AI12" i="2"/>
  <c r="AI44" i="2" s="1"/>
  <c r="AF33" i="2" l="1"/>
  <c r="AH28" i="2"/>
  <c r="AH32" i="2" s="1"/>
  <c r="AI27" i="2"/>
  <c r="AJ12" i="2"/>
  <c r="AJ44" i="2" s="1"/>
  <c r="AG33" i="2" l="1"/>
  <c r="AI28" i="2"/>
  <c r="AI32" i="2" s="1"/>
  <c r="AJ27" i="2"/>
  <c r="AK12" i="2"/>
  <c r="AK44" i="2" s="1"/>
  <c r="AH33" i="2" l="1"/>
  <c r="AJ28" i="2"/>
  <c r="AJ32" i="2" s="1"/>
  <c r="AK27" i="2"/>
  <c r="AL12" i="2"/>
  <c r="AL44" i="2" s="1"/>
  <c r="AI33" i="2" l="1"/>
  <c r="AL27" i="2"/>
  <c r="AK28" i="2"/>
  <c r="AK32" i="2" s="1"/>
  <c r="AM12" i="2"/>
  <c r="AM44" i="2" s="1"/>
  <c r="AJ33" i="2" l="1"/>
  <c r="AL28" i="2"/>
  <c r="AL32" i="2" s="1"/>
  <c r="AM27" i="2"/>
  <c r="AN12" i="2"/>
  <c r="AN44" i="2" s="1"/>
  <c r="AK33" i="2" l="1"/>
  <c r="AM28" i="2"/>
  <c r="AM32" i="2" s="1"/>
  <c r="AN27" i="2"/>
  <c r="AO12" i="2"/>
  <c r="AO44" i="2" s="1"/>
  <c r="AL33" i="2" l="1"/>
  <c r="AN28" i="2"/>
  <c r="AN32" i="2" s="1"/>
  <c r="AO27" i="2"/>
  <c r="AP12" i="2"/>
  <c r="AP44" i="2" s="1"/>
  <c r="AM33" i="2" l="1"/>
  <c r="AP27" i="2"/>
  <c r="AO28" i="2"/>
  <c r="AO32" i="2" s="1"/>
  <c r="AQ12" i="2"/>
  <c r="AQ44" i="2" s="1"/>
  <c r="AN33" i="2" l="1"/>
  <c r="AQ27" i="2"/>
  <c r="AP28" i="2"/>
  <c r="AP32" i="2" s="1"/>
  <c r="AR12" i="2"/>
  <c r="AR44" i="2" s="1"/>
  <c r="AO33" i="2" l="1"/>
  <c r="AQ28" i="2"/>
  <c r="AQ32" i="2" s="1"/>
  <c r="AR27" i="2"/>
  <c r="AS12" i="2"/>
  <c r="AS44" i="2" s="1"/>
  <c r="AP33" i="2" l="1"/>
  <c r="AR28" i="2"/>
  <c r="AR32" i="2" s="1"/>
  <c r="AS27" i="2"/>
  <c r="AT12" i="2"/>
  <c r="AT44" i="2" s="1"/>
  <c r="AQ33" i="2" l="1"/>
  <c r="AT27" i="2"/>
  <c r="AS28" i="2"/>
  <c r="AS32" i="2" s="1"/>
  <c r="AU12" i="2"/>
  <c r="AU44" i="2" s="1"/>
  <c r="AR33" i="2" l="1"/>
  <c r="AU27" i="2"/>
  <c r="AT28" i="2"/>
  <c r="AT32" i="2" s="1"/>
  <c r="AV12" i="2"/>
  <c r="AV44" i="2" s="1"/>
  <c r="AS33" i="2" l="1"/>
  <c r="AU28" i="2"/>
  <c r="AU32" i="2" s="1"/>
  <c r="AV27" i="2"/>
  <c r="AW12" i="2"/>
  <c r="AW44" i="2" s="1"/>
  <c r="AT33" i="2" l="1"/>
  <c r="AV28" i="2"/>
  <c r="AV32" i="2" s="1"/>
  <c r="AW27" i="2"/>
  <c r="AX12" i="2"/>
  <c r="AX44" i="2" s="1"/>
  <c r="AU33" i="2" l="1"/>
  <c r="AX27" i="2"/>
  <c r="AW28" i="2"/>
  <c r="AW32" i="2" s="1"/>
  <c r="AY12" i="2"/>
  <c r="AY44" i="2" s="1"/>
  <c r="AV33" i="2" l="1"/>
  <c r="AX28" i="2"/>
  <c r="AX32" i="2" s="1"/>
  <c r="AY27" i="2"/>
  <c r="AZ12" i="2"/>
  <c r="AZ44" i="2" s="1"/>
  <c r="AW33" i="2" l="1"/>
  <c r="AY28" i="2"/>
  <c r="AY32" i="2" s="1"/>
  <c r="AZ27" i="2"/>
  <c r="BA12" i="2"/>
  <c r="BA44" i="2" s="1"/>
  <c r="AX33" i="2" l="1"/>
  <c r="AZ28" i="2"/>
  <c r="AZ32" i="2" s="1"/>
  <c r="BA27" i="2"/>
  <c r="BA28" i="2" s="1"/>
  <c r="BA32" i="2" s="1"/>
  <c r="BA33" i="2" s="1"/>
  <c r="AZ33" i="2" l="1"/>
  <c r="AY33" i="2"/>
  <c r="D34" i="2" s="1"/>
  <c r="D38" i="2" l="1"/>
  <c r="D37" i="2"/>
  <c r="D39" i="2"/>
  <c r="D40" i="2" l="1"/>
  <c r="D41" i="2"/>
</calcChain>
</file>

<file path=xl/sharedStrings.xml><?xml version="1.0" encoding="utf-8"?>
<sst xmlns="http://schemas.openxmlformats.org/spreadsheetml/2006/main" count="90" uniqueCount="83">
  <si>
    <t>Energy (kWh)</t>
  </si>
  <si>
    <t>Energy Value ($)</t>
  </si>
  <si>
    <t>LCOE</t>
  </si>
  <si>
    <t>NPV of After Tax Costflow - Nominal ($)</t>
  </si>
  <si>
    <t>NPV of Energy - Nominal (kWh)</t>
  </si>
  <si>
    <t>LCOE - Nominal (cents/kWh)</t>
  </si>
  <si>
    <t>NPV of Energy - Real (kWh)</t>
  </si>
  <si>
    <t>LCOE - Real (cents/kWh)</t>
  </si>
  <si>
    <t>Operating Expenses</t>
  </si>
  <si>
    <t>Fixed O&amp;M Annual</t>
  </si>
  <si>
    <t>Fixed O&amp;M</t>
  </si>
  <si>
    <t>Variable O&amp;M</t>
  </si>
  <si>
    <t>Insurance</t>
  </si>
  <si>
    <t>Property Assessed Value</t>
  </si>
  <si>
    <t>Property Taxes</t>
  </si>
  <si>
    <t>Net Salvage Value</t>
  </si>
  <si>
    <t>Operating Costs</t>
  </si>
  <si>
    <t>Deductible Expenses</t>
  </si>
  <si>
    <t>Financing</t>
  </si>
  <si>
    <t>Debt Balance</t>
  </si>
  <si>
    <t>Debt Interest Payment</t>
  </si>
  <si>
    <t>Debt Repayment</t>
  </si>
  <si>
    <t>Debt Total Payment</t>
  </si>
  <si>
    <t>Federal IBI</t>
  </si>
  <si>
    <t>State IBI</t>
  </si>
  <si>
    <t>Utility IBI</t>
  </si>
  <si>
    <t>Other IBI</t>
  </si>
  <si>
    <t>Total IBI</t>
  </si>
  <si>
    <t>Federal CBI</t>
  </si>
  <si>
    <t>State CBI</t>
  </si>
  <si>
    <t>Utility CBI</t>
  </si>
  <si>
    <t>Other CBI</t>
  </si>
  <si>
    <t>Total CBI</t>
  </si>
  <si>
    <t>Federal PBI</t>
  </si>
  <si>
    <t>State PBI</t>
  </si>
  <si>
    <t>Utility PBI</t>
  </si>
  <si>
    <t>Other PBI</t>
  </si>
  <si>
    <t>Total PBI</t>
  </si>
  <si>
    <t>Federal PTC</t>
  </si>
  <si>
    <t>State PTC</t>
  </si>
  <si>
    <t>Federal ITC</t>
  </si>
  <si>
    <t>State ITC</t>
  </si>
  <si>
    <t>Tax Effect on Equity (State)</t>
  </si>
  <si>
    <t>State Depreciation Schedule (%)</t>
  </si>
  <si>
    <t>State Depreciation</t>
  </si>
  <si>
    <t>State Income Taxes</t>
  </si>
  <si>
    <t>State Tax Savings</t>
  </si>
  <si>
    <t>Tax Effect on Equity (Federal)</t>
  </si>
  <si>
    <t>Federal Depreciation Schedule (%)</t>
  </si>
  <si>
    <t>Federal Depreciation</t>
  </si>
  <si>
    <t>Federal Income Taxes</t>
  </si>
  <si>
    <t>Federal Tax Savings</t>
  </si>
  <si>
    <t>After Tax Cost</t>
  </si>
  <si>
    <t>After Tax Cashflow</t>
  </si>
  <si>
    <t>From System Costs and Financing Pages</t>
  </si>
  <si>
    <t>Total Installed Cost</t>
  </si>
  <si>
    <t>Federal Tax Rate</t>
  </si>
  <si>
    <t>State Tax Rate</t>
  </si>
  <si>
    <t>Year by Year Data</t>
  </si>
  <si>
    <t>Year</t>
  </si>
  <si>
    <t>Effective Tax Rate (calc)</t>
  </si>
  <si>
    <t>Energy Value</t>
  </si>
  <si>
    <t>Debt Interest x Effective Tax Rate</t>
  </si>
  <si>
    <t>Cash Flow for Payback Calculation</t>
  </si>
  <si>
    <t>Cash Flow</t>
  </si>
  <si>
    <t>Energy Value x Effective Tax Rate</t>
  </si>
  <si>
    <t>Payback Year</t>
  </si>
  <si>
    <t>Cash Flow Negative This Year?</t>
  </si>
  <si>
    <t>Payback Period</t>
  </si>
  <si>
    <t>Cumulative Cash Flow without Year 0</t>
  </si>
  <si>
    <t>Cumulative Cash Flow with Year 0</t>
  </si>
  <si>
    <t>Cash Flow in Payback Year (M)</t>
  </si>
  <si>
    <t>Cash Flow in Payback Year + 1 (N)</t>
  </si>
  <si>
    <t>Payback Year (a)</t>
  </si>
  <si>
    <t>Payback Year + 1 (b)</t>
  </si>
  <si>
    <t>Payback Period in Years (x)</t>
  </si>
  <si>
    <t>Payback and After Tax Cash Flow</t>
  </si>
  <si>
    <t>After Tax Cash Flow (A)</t>
  </si>
  <si>
    <t>Debt Interest x Effective Tax Rate (D)</t>
  </si>
  <si>
    <t>Cash Flow for Payback Calculation (E)</t>
  </si>
  <si>
    <t>Total Debt Payment (B)</t>
  </si>
  <si>
    <t>Switch Sign Between This Year and Next?</t>
  </si>
  <si>
    <t>Operating Costs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</si>
</sst>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/>
      <top/>
      <bottom/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4" fillId="0" borderId="1" xfId="0" applyFont="1" applyFill="1" applyBorder="1"/>
    <xf numFmtId="0" fontId="0" fillId="0" borderId="1" xfId="0" applyFill="1" applyBorder="1"/>
    <xf numFmtId="0" fontId="5" fillId="0" borderId="0" xfId="0" applyFont="1" applyBorder="1" applyAlignment="1">
      <alignment horizontal="left" indent="1"/>
    </xf>
    <xf numFmtId="10" fontId="5" fillId="0" borderId="0" xfId="0" applyNumberFormat="1" applyFont="1" applyBorder="1"/>
    <xf numFmtId="0" fontId="4" fillId="0" borderId="0" xfId="0" applyFont="1" applyBorder="1"/>
    <xf numFmtId="3" fontId="5" fillId="0" borderId="0" xfId="0" applyNumberFormat="1" applyFont="1" applyBorder="1"/>
    <xf numFmtId="43" fontId="0" fillId="0" borderId="0" xfId="1" applyFont="1"/>
    <xf numFmtId="43" fontId="0" fillId="0" borderId="1" xfId="1" applyFont="1" applyFill="1" applyBorder="1"/>
    <xf numFmtId="43" fontId="0" fillId="2" borderId="0" xfId="1" applyFont="1" applyFill="1" applyBorder="1"/>
    <xf numFmtId="43" fontId="5" fillId="0" borderId="0" xfId="1" applyFont="1" applyFill="1" applyBorder="1" applyAlignment="1">
      <alignment horizontal="left" indent="1"/>
    </xf>
    <xf numFmtId="43" fontId="5" fillId="2" borderId="0" xfId="1" applyFont="1" applyFill="1" applyBorder="1" applyAlignment="1">
      <alignment horizontal="left" indent="1"/>
    </xf>
    <xf numFmtId="0" fontId="5" fillId="2" borderId="0" xfId="0" applyNumberFormat="1" applyFont="1" applyFill="1" applyBorder="1" applyAlignment="1">
      <alignment horizontal="left" indent="1"/>
    </xf>
    <xf numFmtId="0" fontId="0" fillId="2" borderId="0" xfId="0" applyNumberFormat="1" applyFill="1" applyBorder="1"/>
    <xf numFmtId="0" fontId="0" fillId="2" borderId="0" xfId="1" applyNumberFormat="1" applyFont="1" applyFill="1" applyBorder="1"/>
    <xf numFmtId="43" fontId="0" fillId="0" borderId="0" xfId="1" applyFont="1" applyFill="1" applyBorder="1"/>
    <xf numFmtId="43" fontId="5" fillId="2" borderId="2" xfId="1" applyFont="1" applyFill="1" applyBorder="1" applyAlignment="1">
      <alignment horizontal="left" indent="1"/>
    </xf>
    <xf numFmtId="43" fontId="0" fillId="2" borderId="2" xfId="1" applyFont="1" applyFill="1" applyBorder="1"/>
    <xf numFmtId="0" fontId="0" fillId="2" borderId="0" xfId="0" applyFill="1"/>
    <xf numFmtId="43" fontId="0" fillId="2" borderId="0" xfId="1" applyFont="1" applyFill="1"/>
    <xf numFmtId="0" fontId="0" fillId="2" borderId="0" xfId="0" applyFill="1" applyBorder="1"/>
    <xf numFmtId="0" fontId="0" fillId="0" borderId="1" xfId="0" applyBorder="1"/>
    <xf numFmtId="43" fontId="0" fillId="0" borderId="1" xfId="1" applyFont="1" applyBorder="1"/>
    <xf numFmtId="0" fontId="4" fillId="0" borderId="3" xfId="0" applyFont="1" applyFill="1" applyBorder="1"/>
    <xf numFmtId="0" fontId="0" fillId="0" borderId="4" xfId="0" applyBorder="1"/>
    <xf numFmtId="43" fontId="0" fillId="0" borderId="5" xfId="1" applyFont="1" applyBorder="1"/>
    <xf numFmtId="0" fontId="5" fillId="2" borderId="6" xfId="0" applyFont="1" applyFill="1" applyBorder="1" applyAlignment="1">
      <alignment horizontal="left" indent="1"/>
    </xf>
    <xf numFmtId="43" fontId="0" fillId="2" borderId="7" xfId="1" applyFont="1" applyFill="1" applyBorder="1"/>
    <xf numFmtId="0" fontId="5" fillId="0" borderId="6" xfId="0" applyFont="1" applyFill="1" applyBorder="1" applyAlignment="1">
      <alignment horizontal="left" indent="1"/>
    </xf>
    <xf numFmtId="0" fontId="0" fillId="0" borderId="0" xfId="0" applyBorder="1"/>
    <xf numFmtId="43" fontId="0" fillId="0" borderId="7" xfId="1" applyFont="1" applyBorder="1"/>
    <xf numFmtId="43" fontId="5" fillId="2" borderId="0" xfId="0" applyNumberFormat="1" applyFont="1" applyFill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0" fillId="0" borderId="2" xfId="0" applyFill="1" applyBorder="1"/>
    <xf numFmtId="43" fontId="0" fillId="0" borderId="2" xfId="1" applyFont="1" applyFill="1" applyBorder="1"/>
    <xf numFmtId="0" fontId="4" fillId="3" borderId="8" xfId="0" applyFont="1" applyFill="1" applyBorder="1" applyAlignment="1">
      <alignment horizontal="left" indent="1"/>
    </xf>
    <xf numFmtId="0" fontId="6" fillId="3" borderId="9" xfId="0" applyFont="1" applyFill="1" applyBorder="1"/>
    <xf numFmtId="0" fontId="0" fillId="0" borderId="0" xfId="0" applyFill="1" applyBorder="1"/>
    <xf numFmtId="44" fontId="0" fillId="2" borderId="0" xfId="0" applyNumberFormat="1" applyFill="1"/>
    <xf numFmtId="0" fontId="5" fillId="0" borderId="0" xfId="0" applyNumberFormat="1" applyFont="1" applyFill="1" applyBorder="1" applyAlignment="1">
      <alignment horizontal="left" indent="1"/>
    </xf>
    <xf numFmtId="0" fontId="5" fillId="0" borderId="2" xfId="0" applyNumberFormat="1" applyFont="1" applyFill="1" applyBorder="1" applyAlignment="1">
      <alignment horizontal="left" indent="1"/>
    </xf>
    <xf numFmtId="43" fontId="5" fillId="0" borderId="2" xfId="1" applyFont="1" applyFill="1" applyBorder="1" applyAlignment="1">
      <alignment horizontal="left" indent="1"/>
    </xf>
    <xf numFmtId="43" fontId="0" fillId="0" borderId="0" xfId="1" applyFont="1" applyFill="1"/>
    <xf numFmtId="0" fontId="5" fillId="2" borderId="2" xfId="0" applyFont="1" applyFill="1" applyBorder="1" applyAlignment="1">
      <alignment horizontal="left" indent="1"/>
    </xf>
    <xf numFmtId="0" fontId="5" fillId="2" borderId="0" xfId="0" applyFont="1" applyFill="1" applyBorder="1"/>
    <xf numFmtId="43" fontId="6" fillId="3" borderId="10" xfId="1" applyFont="1" applyFill="1" applyBorder="1" applyAlignment="1">
      <alignment horizontal="right"/>
    </xf>
    <xf numFmtId="0" fontId="4" fillId="4" borderId="11" xfId="0" applyFont="1" applyFill="1" applyBorder="1"/>
    <xf numFmtId="3" fontId="5" fillId="4" borderId="12" xfId="0" applyNumberFormat="1" applyFont="1" applyFill="1" applyBorder="1"/>
    <xf numFmtId="0" fontId="5" fillId="5" borderId="13" xfId="0" applyFont="1" applyFill="1" applyBorder="1" applyAlignment="1">
      <alignment horizontal="left" indent="1"/>
    </xf>
    <xf numFmtId="44" fontId="5" fillId="5" borderId="14" xfId="2" applyFont="1" applyFill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10" fontId="5" fillId="0" borderId="14" xfId="0" applyNumberFormat="1" applyFont="1" applyBorder="1"/>
    <xf numFmtId="10" fontId="5" fillId="5" borderId="14" xfId="0" applyNumberFormat="1" applyFont="1" applyFill="1" applyBorder="1"/>
    <xf numFmtId="0" fontId="5" fillId="0" borderId="15" xfId="0" applyFont="1" applyBorder="1" applyAlignment="1">
      <alignment horizontal="left" indent="1"/>
    </xf>
    <xf numFmtId="10" fontId="5" fillId="0" borderId="16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47624</xdr:rowOff>
    </xdr:from>
    <xdr:to>
      <xdr:col>11</xdr:col>
      <xdr:colOff>657225</xdr:colOff>
      <xdr:row>9</xdr:row>
      <xdr:rowOff>142875</xdr:rowOff>
    </xdr:to>
    <xdr:sp macro="" textlink="">
      <xdr:nvSpPr>
        <xdr:cNvPr id="2" name="TextBox 1"/>
        <xdr:cNvSpPr txBox="1"/>
      </xdr:nvSpPr>
      <xdr:spPr>
        <a:xfrm>
          <a:off x="4400550" y="47624"/>
          <a:ext cx="7734300" cy="18097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/>
            <a:t>The simple payback</a:t>
          </a:r>
          <a:r>
            <a:rPr lang="en-US" sz="1100" b="0" baseline="0"/>
            <a:t> period for projects with residential or commercial (except commercial PPA) financing is the time in years that it takes for the project cash flows to equal the initial investment amount.</a:t>
          </a:r>
        </a:p>
        <a:p>
          <a:endParaRPr lang="en-US" sz="1100" b="0" baseline="0"/>
        </a:p>
        <a:p>
          <a:r>
            <a:rPr lang="en-US" sz="1100" b="1"/>
            <a:t>To use this workbook:</a:t>
          </a:r>
        </a:p>
        <a:p>
          <a:r>
            <a:rPr lang="en-US" sz="1100" b="0"/>
            <a:t>1. In SAM,  run a simulation for a system with Commercial financing.</a:t>
          </a:r>
        </a:p>
        <a:p>
          <a:r>
            <a:rPr lang="en-US" sz="1100" b="0"/>
            <a:t>2. Type values for the three variables in the table at left</a:t>
          </a:r>
          <a:r>
            <a:rPr lang="en-US" sz="1100" b="0" baseline="0"/>
            <a:t>: Total Installed Cost from the System Costs page, Federal Tax Rate and State Tax Rate from the Financing page.</a:t>
          </a:r>
        </a:p>
        <a:p>
          <a:r>
            <a:rPr lang="en-US" sz="1100" b="0" baseline="0"/>
            <a:t>3. On SAM's Results page, click </a:t>
          </a:r>
          <a:r>
            <a:rPr lang="en-US" sz="1100" b="1" baseline="0"/>
            <a:t>Base Case Cash Flow</a:t>
          </a:r>
          <a:r>
            <a:rPr lang="en-US" sz="1100" b="0" baseline="0"/>
            <a:t>, and then click </a:t>
          </a:r>
          <a:r>
            <a:rPr lang="en-US" sz="1100" b="1" baseline="0"/>
            <a:t>Copy to Clipboard </a:t>
          </a:r>
          <a:r>
            <a:rPr lang="en-US" sz="1100" b="0" baseline="0"/>
            <a:t>.</a:t>
          </a:r>
        </a:p>
        <a:p>
          <a:r>
            <a:rPr lang="en-US" sz="1100" b="0" baseline="0"/>
            <a:t>4. In this workbook, on the spreadsheet labeled "Cash Flow - Paste Here," right-click Cell A1 and click </a:t>
          </a:r>
          <a:r>
            <a:rPr lang="en-US" sz="1100" b="1" baseline="0"/>
            <a:t>Paste</a:t>
          </a:r>
          <a:r>
            <a:rPr lang="en-US" sz="1100" b="0" baseline="0"/>
            <a:t>.</a:t>
          </a:r>
        </a:p>
        <a:p>
          <a:r>
            <a:rPr lang="en-US" sz="1100" b="0" baseline="0"/>
            <a:t>The Payback Period calculated in Cell C38 should be the same as the payback period shown in SAM's Metrics table.</a:t>
          </a:r>
          <a:endParaRPr lang="en-US" sz="1100" b="0"/>
        </a:p>
        <a:p>
          <a:endParaRPr lang="en-US" sz="1100" b="0"/>
        </a:p>
        <a:p>
          <a:endParaRPr lang="en-US" sz="1100" b="0"/>
        </a:p>
      </xdr:txBody>
    </xdr:sp>
    <xdr:clientData/>
  </xdr:twoCellAnchor>
  <xdr:twoCellAnchor>
    <xdr:from>
      <xdr:col>4</xdr:col>
      <xdr:colOff>66675</xdr:colOff>
      <xdr:row>35</xdr:row>
      <xdr:rowOff>9525</xdr:rowOff>
    </xdr:from>
    <xdr:to>
      <xdr:col>7</xdr:col>
      <xdr:colOff>47624</xdr:colOff>
      <xdr:row>39</xdr:row>
      <xdr:rowOff>28575</xdr:rowOff>
    </xdr:to>
    <xdr:sp macro="" textlink="">
      <xdr:nvSpPr>
        <xdr:cNvPr id="3" name="TextBox 2"/>
        <xdr:cNvSpPr txBox="1"/>
      </xdr:nvSpPr>
      <xdr:spPr>
        <a:xfrm>
          <a:off x="5010150" y="6686550"/>
          <a:ext cx="2781299" cy="781050"/>
        </a:xfrm>
        <a:prstGeom prst="wedgeRectCallout">
          <a:avLst>
            <a:gd name="adj1" fmla="val -52037"/>
            <a:gd name="adj2" fmla="val 85036"/>
          </a:avLst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/>
            <a:t>SAM uses linear extrapolation</a:t>
          </a:r>
          <a:r>
            <a:rPr lang="en-US" sz="1100" b="0" baseline="0"/>
            <a:t> to estimate  the payback period equivalent to:</a:t>
          </a:r>
        </a:p>
        <a:p>
          <a:r>
            <a:rPr lang="en-US" sz="1100" b="0" baseline="0"/>
            <a:t>  N/(b-x) = -M/(x-a)</a:t>
          </a:r>
        </a:p>
        <a:p>
          <a:r>
            <a:rPr lang="en-US" sz="1100" b="0" baseline="0"/>
            <a:t>  x=(N*a -M*b )/(N-M)</a:t>
          </a:r>
        </a:p>
        <a:p>
          <a:endParaRPr lang="en-US" sz="1100" b="0"/>
        </a:p>
      </xdr:txBody>
    </xdr:sp>
    <xdr:clientData/>
  </xdr:twoCellAnchor>
  <xdr:twoCellAnchor>
    <xdr:from>
      <xdr:col>1</xdr:col>
      <xdr:colOff>581025</xdr:colOff>
      <xdr:row>49</xdr:row>
      <xdr:rowOff>66675</xdr:rowOff>
    </xdr:from>
    <xdr:to>
      <xdr:col>6</xdr:col>
      <xdr:colOff>228600</xdr:colOff>
      <xdr:row>56</xdr:row>
      <xdr:rowOff>95250</xdr:rowOff>
    </xdr:to>
    <xdr:sp macro="" textlink="">
      <xdr:nvSpPr>
        <xdr:cNvPr id="4" name="TextBox 3"/>
        <xdr:cNvSpPr txBox="1"/>
      </xdr:nvSpPr>
      <xdr:spPr>
        <a:xfrm>
          <a:off x="1190625" y="8658225"/>
          <a:ext cx="5848350" cy="1362075"/>
        </a:xfrm>
        <a:prstGeom prst="wedgeRectCallout">
          <a:avLst>
            <a:gd name="adj1" fmla="val -3177"/>
            <a:gd name="adj2" fmla="val -78379"/>
          </a:avLst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/>
            <a:t>The cash flow for payback calculation differs</a:t>
          </a:r>
          <a:r>
            <a:rPr lang="en-US" sz="1100" b="0" baseline="0"/>
            <a:t> from the project after tax cash flow: </a:t>
          </a:r>
        </a:p>
        <a:p>
          <a:r>
            <a:rPr lang="en-US" sz="1100" b="0" baseline="0"/>
            <a:t>  E=A+B-D</a:t>
          </a:r>
        </a:p>
        <a:p>
          <a:r>
            <a:rPr lang="en-US" sz="1100" b="0" baseline="0"/>
            <a:t>Because the total debt payment is a tax-deductible expense, when SAM calculates the after-tax cash flow for the project NPV, it subtracts the total debt payment amount.</a:t>
          </a:r>
        </a:p>
        <a:p>
          <a:r>
            <a:rPr lang="en-US" sz="1100" b="0" baseline="0"/>
            <a:t>To ensure that the cost of debt is accounted for in the payback period, SAM effectively adds the debt paybment cost back to the after-tax cash flow to calculate the payback cash flow shown here. It also subtracts the tax paid on debt interest because it is a project cost.</a:t>
          </a:r>
        </a:p>
        <a:p>
          <a:endParaRPr lang="en-US" sz="1100" b="0" baseline="0"/>
        </a:p>
        <a:p>
          <a:endParaRPr lang="en-US" sz="1100" b="0"/>
        </a:p>
      </xdr:txBody>
    </xdr:sp>
    <xdr:clientData/>
  </xdr:twoCellAnchor>
  <xdr:twoCellAnchor>
    <xdr:from>
      <xdr:col>3</xdr:col>
      <xdr:colOff>885827</xdr:colOff>
      <xdr:row>9</xdr:row>
      <xdr:rowOff>95250</xdr:rowOff>
    </xdr:from>
    <xdr:to>
      <xdr:col>5</xdr:col>
      <xdr:colOff>762000</xdr:colOff>
      <xdr:row>40</xdr:row>
      <xdr:rowOff>66675</xdr:rowOff>
    </xdr:to>
    <xdr:cxnSp macro="">
      <xdr:nvCxnSpPr>
        <xdr:cNvPr id="6" name="Straight Arrow Connector 5"/>
        <xdr:cNvCxnSpPr/>
      </xdr:nvCxnSpPr>
      <xdr:spPr>
        <a:xfrm flipH="1">
          <a:off x="4895852" y="1809750"/>
          <a:ext cx="1743073" cy="5514975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tabSelected="1" workbookViewId="0">
      <selection activeCell="B7" sqref="B7"/>
    </sheetView>
  </sheetViews>
  <sheetFormatPr defaultRowHeight="15" x14ac:dyDescent="0.25"/>
  <cols>
    <col min="2" max="2" width="37.5703125" customWidth="1"/>
    <col min="3" max="3" width="15.28515625" bestFit="1" customWidth="1"/>
    <col min="4" max="53" width="14" style="11" customWidth="1"/>
  </cols>
  <sheetData>
    <row r="1" spans="2:53" ht="15.75" thickBot="1" x14ac:dyDescent="0.3"/>
    <row r="2" spans="2:53" x14ac:dyDescent="0.25">
      <c r="B2" s="50" t="s">
        <v>54</v>
      </c>
      <c r="C2" s="51"/>
    </row>
    <row r="3" spans="2:53" x14ac:dyDescent="0.25">
      <c r="B3" s="52" t="s">
        <v>55</v>
      </c>
      <c r="C3" s="53">
        <v>1146750</v>
      </c>
    </row>
    <row r="4" spans="2:53" x14ac:dyDescent="0.25">
      <c r="B4" s="54" t="s">
        <v>56</v>
      </c>
      <c r="C4" s="55">
        <v>0.28000000000000003</v>
      </c>
    </row>
    <row r="5" spans="2:53" x14ac:dyDescent="0.25">
      <c r="B5" s="52" t="s">
        <v>57</v>
      </c>
      <c r="C5" s="56">
        <v>7.0000000000000007E-2</v>
      </c>
    </row>
    <row r="6" spans="2:53" ht="15.75" thickBot="1" x14ac:dyDescent="0.3">
      <c r="B6" s="57" t="s">
        <v>60</v>
      </c>
      <c r="C6" s="58">
        <f>C4*(1-C5)+C5</f>
        <v>0.33040000000000003</v>
      </c>
    </row>
    <row r="7" spans="2:53" x14ac:dyDescent="0.25">
      <c r="B7" s="7"/>
      <c r="C7" s="8"/>
    </row>
    <row r="8" spans="2:53" x14ac:dyDescent="0.25">
      <c r="B8" s="7"/>
      <c r="C8" s="8"/>
    </row>
    <row r="9" spans="2:53" x14ac:dyDescent="0.25">
      <c r="B9" s="9"/>
      <c r="C9" s="10"/>
    </row>
    <row r="11" spans="2:53" x14ac:dyDescent="0.25">
      <c r="B11" s="5" t="s">
        <v>58</v>
      </c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2:53" x14ac:dyDescent="0.25">
      <c r="B12" s="16" t="s">
        <v>59</v>
      </c>
      <c r="C12" s="17">
        <v>0</v>
      </c>
      <c r="D12" s="18">
        <f>C12+1</f>
        <v>1</v>
      </c>
      <c r="E12" s="18">
        <f t="shared" ref="E12:BA12" si="0">D12+1</f>
        <v>2</v>
      </c>
      <c r="F12" s="18">
        <f t="shared" si="0"/>
        <v>3</v>
      </c>
      <c r="G12" s="18">
        <f t="shared" si="0"/>
        <v>4</v>
      </c>
      <c r="H12" s="18">
        <f t="shared" si="0"/>
        <v>5</v>
      </c>
      <c r="I12" s="18">
        <f t="shared" si="0"/>
        <v>6</v>
      </c>
      <c r="J12" s="18">
        <f t="shared" si="0"/>
        <v>7</v>
      </c>
      <c r="K12" s="18">
        <f t="shared" si="0"/>
        <v>8</v>
      </c>
      <c r="L12" s="18">
        <f t="shared" si="0"/>
        <v>9</v>
      </c>
      <c r="M12" s="18">
        <f t="shared" si="0"/>
        <v>10</v>
      </c>
      <c r="N12" s="18">
        <f t="shared" si="0"/>
        <v>11</v>
      </c>
      <c r="O12" s="18">
        <f t="shared" si="0"/>
        <v>12</v>
      </c>
      <c r="P12" s="18">
        <f t="shared" si="0"/>
        <v>13</v>
      </c>
      <c r="Q12" s="18">
        <f t="shared" si="0"/>
        <v>14</v>
      </c>
      <c r="R12" s="18">
        <f t="shared" si="0"/>
        <v>15</v>
      </c>
      <c r="S12" s="18">
        <f t="shared" si="0"/>
        <v>16</v>
      </c>
      <c r="T12" s="18">
        <f t="shared" si="0"/>
        <v>17</v>
      </c>
      <c r="U12" s="18">
        <f t="shared" si="0"/>
        <v>18</v>
      </c>
      <c r="V12" s="18">
        <f t="shared" si="0"/>
        <v>19</v>
      </c>
      <c r="W12" s="18">
        <f t="shared" si="0"/>
        <v>20</v>
      </c>
      <c r="X12" s="18">
        <f t="shared" si="0"/>
        <v>21</v>
      </c>
      <c r="Y12" s="18">
        <f t="shared" si="0"/>
        <v>22</v>
      </c>
      <c r="Z12" s="18">
        <f t="shared" si="0"/>
        <v>23</v>
      </c>
      <c r="AA12" s="18">
        <f t="shared" si="0"/>
        <v>24</v>
      </c>
      <c r="AB12" s="18">
        <f t="shared" si="0"/>
        <v>25</v>
      </c>
      <c r="AC12" s="18">
        <f t="shared" si="0"/>
        <v>26</v>
      </c>
      <c r="AD12" s="18">
        <f t="shared" si="0"/>
        <v>27</v>
      </c>
      <c r="AE12" s="18">
        <f t="shared" si="0"/>
        <v>28</v>
      </c>
      <c r="AF12" s="18">
        <f t="shared" si="0"/>
        <v>29</v>
      </c>
      <c r="AG12" s="18">
        <f t="shared" si="0"/>
        <v>30</v>
      </c>
      <c r="AH12" s="18">
        <f t="shared" si="0"/>
        <v>31</v>
      </c>
      <c r="AI12" s="18">
        <f t="shared" si="0"/>
        <v>32</v>
      </c>
      <c r="AJ12" s="18">
        <f t="shared" si="0"/>
        <v>33</v>
      </c>
      <c r="AK12" s="18">
        <f t="shared" si="0"/>
        <v>34</v>
      </c>
      <c r="AL12" s="18">
        <f t="shared" si="0"/>
        <v>35</v>
      </c>
      <c r="AM12" s="18">
        <f t="shared" si="0"/>
        <v>36</v>
      </c>
      <c r="AN12" s="18">
        <f t="shared" si="0"/>
        <v>37</v>
      </c>
      <c r="AO12" s="18">
        <f t="shared" si="0"/>
        <v>38</v>
      </c>
      <c r="AP12" s="18">
        <f t="shared" si="0"/>
        <v>39</v>
      </c>
      <c r="AQ12" s="18">
        <f t="shared" si="0"/>
        <v>40</v>
      </c>
      <c r="AR12" s="18">
        <f t="shared" si="0"/>
        <v>41</v>
      </c>
      <c r="AS12" s="18">
        <f t="shared" si="0"/>
        <v>42</v>
      </c>
      <c r="AT12" s="18">
        <f t="shared" si="0"/>
        <v>43</v>
      </c>
      <c r="AU12" s="18">
        <f t="shared" si="0"/>
        <v>44</v>
      </c>
      <c r="AV12" s="18">
        <f t="shared" si="0"/>
        <v>45</v>
      </c>
      <c r="AW12" s="18">
        <f t="shared" si="0"/>
        <v>46</v>
      </c>
      <c r="AX12" s="18">
        <f t="shared" si="0"/>
        <v>47</v>
      </c>
      <c r="AY12" s="18">
        <f t="shared" si="0"/>
        <v>48</v>
      </c>
      <c r="AZ12" s="18">
        <f t="shared" si="0"/>
        <v>49</v>
      </c>
      <c r="BA12" s="18">
        <f t="shared" si="0"/>
        <v>50</v>
      </c>
    </row>
    <row r="13" spans="2:53" x14ac:dyDescent="0.25">
      <c r="B13" s="14" t="s">
        <v>27</v>
      </c>
      <c r="C13" s="14">
        <f>'Cash Flow - Paste Here'!B34</f>
        <v>57337.5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2:53" x14ac:dyDescent="0.25">
      <c r="B14" s="15" t="s">
        <v>32</v>
      </c>
      <c r="C14" s="15">
        <f>'Cash Flow - Paste Here'!B40</f>
        <v>5000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2:53" x14ac:dyDescent="0.25">
      <c r="B15" s="14" t="s">
        <v>55</v>
      </c>
      <c r="C15" s="14">
        <f>C3</f>
        <v>1146750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2:53" x14ac:dyDescent="0.25">
      <c r="B16" s="15" t="s">
        <v>61</v>
      </c>
      <c r="C16" s="15"/>
      <c r="D16" s="13">
        <f>'Cash Flow - Paste Here'!C3</f>
        <v>47774.92</v>
      </c>
      <c r="E16" s="13">
        <f>'Cash Flow - Paste Here'!D3</f>
        <v>48724.45</v>
      </c>
      <c r="F16" s="13">
        <f>'Cash Flow - Paste Here'!E3</f>
        <v>49692.85</v>
      </c>
      <c r="G16" s="13">
        <f>'Cash Flow - Paste Here'!F3</f>
        <v>50680.49</v>
      </c>
      <c r="H16" s="13">
        <f>'Cash Flow - Paste Here'!G3</f>
        <v>51687.77</v>
      </c>
      <c r="I16" s="13">
        <f>'Cash Flow - Paste Here'!H3</f>
        <v>52715.06</v>
      </c>
      <c r="J16" s="13">
        <f>'Cash Flow - Paste Here'!I3</f>
        <v>53762.77</v>
      </c>
      <c r="K16" s="13">
        <f>'Cash Flow - Paste Here'!J3</f>
        <v>54831.31</v>
      </c>
      <c r="L16" s="13">
        <f>'Cash Flow - Paste Here'!K3</f>
        <v>55921.08</v>
      </c>
      <c r="M16" s="13">
        <f>'Cash Flow - Paste Here'!L3</f>
        <v>57032.51</v>
      </c>
      <c r="N16" s="13">
        <f>'Cash Flow - Paste Here'!M3</f>
        <v>58166.03</v>
      </c>
      <c r="O16" s="13">
        <f>'Cash Flow - Paste Here'!N3</f>
        <v>59322.080000000002</v>
      </c>
      <c r="P16" s="13">
        <f>'Cash Flow - Paste Here'!O3</f>
        <v>60501.11</v>
      </c>
      <c r="Q16" s="13">
        <f>'Cash Flow - Paste Here'!P3</f>
        <v>61703.57</v>
      </c>
      <c r="R16" s="13">
        <f>'Cash Flow - Paste Here'!Q3</f>
        <v>62929.93</v>
      </c>
      <c r="S16" s="13">
        <f>'Cash Flow - Paste Here'!R3</f>
        <v>64180.66</v>
      </c>
      <c r="T16" s="13">
        <f>'Cash Flow - Paste Here'!S3</f>
        <v>65456.25</v>
      </c>
      <c r="U16" s="13">
        <f>'Cash Flow - Paste Here'!T3</f>
        <v>66757.19</v>
      </c>
      <c r="V16" s="13">
        <f>'Cash Flow - Paste Here'!U3</f>
        <v>68083.990000000005</v>
      </c>
      <c r="W16" s="13">
        <f>'Cash Flow - Paste Here'!V3</f>
        <v>69437.16</v>
      </c>
      <c r="X16" s="13">
        <f>'Cash Flow - Paste Here'!W3</f>
        <v>70817.22</v>
      </c>
      <c r="Y16" s="13">
        <f>'Cash Flow - Paste Here'!X3</f>
        <v>72224.72</v>
      </c>
      <c r="Z16" s="13">
        <f>'Cash Flow - Paste Here'!Y3</f>
        <v>73660.179999999993</v>
      </c>
      <c r="AA16" s="13">
        <f>'Cash Flow - Paste Here'!Z3</f>
        <v>75124.179999999993</v>
      </c>
      <c r="AB16" s="13">
        <f>'Cash Flow - Paste Here'!AA3</f>
        <v>76617.27</v>
      </c>
      <c r="AC16" s="13">
        <f>'Cash Flow - Paste Here'!AB3</f>
        <v>78140.039999999994</v>
      </c>
      <c r="AD16" s="13">
        <f>'Cash Flow - Paste Here'!AC3</f>
        <v>79693.070000000007</v>
      </c>
      <c r="AE16" s="13">
        <f>'Cash Flow - Paste Here'!AD3</f>
        <v>81276.97</v>
      </c>
      <c r="AF16" s="13">
        <f>'Cash Flow - Paste Here'!AE3</f>
        <v>82892.350000000006</v>
      </c>
      <c r="AG16" s="13">
        <f>'Cash Flow - Paste Here'!AF3</f>
        <v>84539.839999999997</v>
      </c>
      <c r="AH16" s="13">
        <f>'Cash Flow - Paste Here'!AG3</f>
        <v>0</v>
      </c>
      <c r="AI16" s="13">
        <f>'Cash Flow - Paste Here'!AH3</f>
        <v>0</v>
      </c>
      <c r="AJ16" s="13">
        <f>'Cash Flow - Paste Here'!AI3</f>
        <v>0</v>
      </c>
      <c r="AK16" s="13">
        <f>'Cash Flow - Paste Here'!AJ3</f>
        <v>0</v>
      </c>
      <c r="AL16" s="13">
        <f>'Cash Flow - Paste Here'!AK3</f>
        <v>0</v>
      </c>
      <c r="AM16" s="13">
        <f>'Cash Flow - Paste Here'!AL3</f>
        <v>0</v>
      </c>
      <c r="AN16" s="13">
        <f>'Cash Flow - Paste Here'!AM3</f>
        <v>0</v>
      </c>
      <c r="AO16" s="13">
        <f>'Cash Flow - Paste Here'!AN3</f>
        <v>0</v>
      </c>
      <c r="AP16" s="13">
        <f>'Cash Flow - Paste Here'!AO3</f>
        <v>0</v>
      </c>
      <c r="AQ16" s="13">
        <f>'Cash Flow - Paste Here'!AP3</f>
        <v>0</v>
      </c>
      <c r="AR16" s="13">
        <f>'Cash Flow - Paste Here'!AQ3</f>
        <v>0</v>
      </c>
      <c r="AS16" s="13">
        <f>'Cash Flow - Paste Here'!AR3</f>
        <v>0</v>
      </c>
      <c r="AT16" s="13">
        <f>'Cash Flow - Paste Here'!AS3</f>
        <v>0</v>
      </c>
      <c r="AU16" s="13">
        <f>'Cash Flow - Paste Here'!AT3</f>
        <v>0</v>
      </c>
      <c r="AV16" s="13">
        <f>'Cash Flow - Paste Here'!AU3</f>
        <v>0</v>
      </c>
      <c r="AW16" s="13">
        <f>'Cash Flow - Paste Here'!AV3</f>
        <v>0</v>
      </c>
      <c r="AX16" s="13">
        <f>'Cash Flow - Paste Here'!AW3</f>
        <v>0</v>
      </c>
      <c r="AY16" s="13">
        <f>'Cash Flow - Paste Here'!AX3</f>
        <v>0</v>
      </c>
      <c r="AZ16" s="13">
        <f>'Cash Flow - Paste Here'!AY3</f>
        <v>0</v>
      </c>
      <c r="BA16" s="13">
        <f>'Cash Flow - Paste Here'!AZ3</f>
        <v>0</v>
      </c>
    </row>
    <row r="17" spans="2:53" x14ac:dyDescent="0.25">
      <c r="B17" s="14" t="s">
        <v>46</v>
      </c>
      <c r="C17" s="14"/>
      <c r="D17" s="14">
        <f>'Cash Flow - Paste Here'!C59</f>
        <v>16775.3</v>
      </c>
      <c r="E17" s="14">
        <f>'Cash Flow - Paste Here'!D59</f>
        <v>29130.32</v>
      </c>
      <c r="F17" s="14">
        <f>'Cash Flow - Paste Here'!E59</f>
        <v>20184.37</v>
      </c>
      <c r="G17" s="14">
        <f>'Cash Flow - Paste Here'!F59</f>
        <v>14714.78</v>
      </c>
      <c r="H17" s="14">
        <f>'Cash Flow - Paste Here'!G59</f>
        <v>14466.96</v>
      </c>
      <c r="I17" s="14">
        <f>'Cash Flow - Paste Here'!H59</f>
        <v>10269.19</v>
      </c>
      <c r="J17" s="14">
        <f>'Cash Flow - Paste Here'!I59</f>
        <v>6050.09</v>
      </c>
      <c r="K17" s="14">
        <f>'Cash Flow - Paste Here'!J59</f>
        <v>5738.17</v>
      </c>
      <c r="L17" s="14">
        <f>'Cash Flow - Paste Here'!K59</f>
        <v>5401.56</v>
      </c>
      <c r="M17" s="14">
        <f>'Cash Flow - Paste Here'!L59</f>
        <v>5038.37</v>
      </c>
      <c r="N17" s="14">
        <f>'Cash Flow - Paste Here'!M59</f>
        <v>5176.7</v>
      </c>
      <c r="O17" s="14">
        <f>'Cash Flow - Paste Here'!N59</f>
        <v>4751.49</v>
      </c>
      <c r="P17" s="14">
        <f>'Cash Flow - Paste Here'!O59</f>
        <v>4293.1899999999996</v>
      </c>
      <c r="Q17" s="14">
        <f>'Cash Flow - Paste Here'!P59</f>
        <v>3799.28</v>
      </c>
      <c r="R17" s="14">
        <f>'Cash Flow - Paste Here'!Q59</f>
        <v>3267.07</v>
      </c>
      <c r="S17" s="14">
        <f>'Cash Flow - Paste Here'!R59</f>
        <v>2693.65</v>
      </c>
      <c r="T17" s="14">
        <f>'Cash Flow - Paste Here'!S59</f>
        <v>2720.85</v>
      </c>
      <c r="U17" s="14">
        <f>'Cash Flow - Paste Here'!T59</f>
        <v>2748.74</v>
      </c>
      <c r="V17" s="14">
        <f>'Cash Flow - Paste Here'!U59</f>
        <v>2777.32</v>
      </c>
      <c r="W17" s="14">
        <f>'Cash Flow - Paste Here'!V59</f>
        <v>2806.62</v>
      </c>
      <c r="X17" s="14">
        <f>'Cash Flow - Paste Here'!W59</f>
        <v>2836.64</v>
      </c>
      <c r="Y17" s="14">
        <f>'Cash Flow - Paste Here'!X59</f>
        <v>2867.42</v>
      </c>
      <c r="Z17" s="14">
        <f>'Cash Flow - Paste Here'!Y59</f>
        <v>2898.97</v>
      </c>
      <c r="AA17" s="14">
        <f>'Cash Flow - Paste Here'!Z59</f>
        <v>2931.31</v>
      </c>
      <c r="AB17" s="14">
        <f>'Cash Flow - Paste Here'!AA59</f>
        <v>2964.46</v>
      </c>
      <c r="AC17" s="14">
        <f>'Cash Flow - Paste Here'!AB59</f>
        <v>2998.43</v>
      </c>
      <c r="AD17" s="14">
        <f>'Cash Flow - Paste Here'!AC59</f>
        <v>3033.26</v>
      </c>
      <c r="AE17" s="14">
        <f>'Cash Flow - Paste Here'!AD59</f>
        <v>3068.95</v>
      </c>
      <c r="AF17" s="14">
        <f>'Cash Flow - Paste Here'!AE59</f>
        <v>3105.54</v>
      </c>
      <c r="AG17" s="14">
        <f>'Cash Flow - Paste Here'!AF59</f>
        <v>3143.04</v>
      </c>
      <c r="AH17" s="14">
        <f>'Cash Flow - Paste Here'!AG59</f>
        <v>0</v>
      </c>
      <c r="AI17" s="14">
        <f>'Cash Flow - Paste Here'!AH59</f>
        <v>0</v>
      </c>
      <c r="AJ17" s="14">
        <f>'Cash Flow - Paste Here'!AI59</f>
        <v>0</v>
      </c>
      <c r="AK17" s="14">
        <f>'Cash Flow - Paste Here'!AJ59</f>
        <v>0</v>
      </c>
      <c r="AL17" s="14">
        <f>'Cash Flow - Paste Here'!AK59</f>
        <v>0</v>
      </c>
      <c r="AM17" s="14">
        <f>'Cash Flow - Paste Here'!AL59</f>
        <v>0</v>
      </c>
      <c r="AN17" s="14">
        <f>'Cash Flow - Paste Here'!AM59</f>
        <v>0</v>
      </c>
      <c r="AO17" s="14">
        <f>'Cash Flow - Paste Here'!AN59</f>
        <v>0</v>
      </c>
      <c r="AP17" s="14">
        <f>'Cash Flow - Paste Here'!AO59</f>
        <v>0</v>
      </c>
      <c r="AQ17" s="14">
        <f>'Cash Flow - Paste Here'!AP59</f>
        <v>0</v>
      </c>
      <c r="AR17" s="14">
        <f>'Cash Flow - Paste Here'!AQ59</f>
        <v>0</v>
      </c>
      <c r="AS17" s="14">
        <f>'Cash Flow - Paste Here'!AR59</f>
        <v>0</v>
      </c>
      <c r="AT17" s="14">
        <f>'Cash Flow - Paste Here'!AS59</f>
        <v>0</v>
      </c>
      <c r="AU17" s="14">
        <f>'Cash Flow - Paste Here'!AT59</f>
        <v>0</v>
      </c>
      <c r="AV17" s="14">
        <f>'Cash Flow - Paste Here'!AU59</f>
        <v>0</v>
      </c>
      <c r="AW17" s="14">
        <f>'Cash Flow - Paste Here'!AV59</f>
        <v>0</v>
      </c>
      <c r="AX17" s="14">
        <f>'Cash Flow - Paste Here'!AW59</f>
        <v>0</v>
      </c>
      <c r="AY17" s="14">
        <f>'Cash Flow - Paste Here'!AX59</f>
        <v>0</v>
      </c>
      <c r="AZ17" s="14">
        <f>'Cash Flow - Paste Here'!AY59</f>
        <v>0</v>
      </c>
      <c r="BA17" s="14">
        <f>'Cash Flow - Paste Here'!AZ59</f>
        <v>0</v>
      </c>
    </row>
    <row r="18" spans="2:53" x14ac:dyDescent="0.25">
      <c r="B18" s="15" t="s">
        <v>51</v>
      </c>
      <c r="C18" s="13"/>
      <c r="D18" s="13">
        <f>'Cash Flow - Paste Here'!C65</f>
        <v>406429.13</v>
      </c>
      <c r="E18" s="13">
        <f>'Cash Flow - Paste Here'!D65</f>
        <v>108364.79</v>
      </c>
      <c r="F18" s="13">
        <f>'Cash Flow - Paste Here'!E65</f>
        <v>75085.87</v>
      </c>
      <c r="G18" s="13">
        <f>'Cash Flow - Paste Here'!F65</f>
        <v>54738.99</v>
      </c>
      <c r="H18" s="13">
        <f>'Cash Flow - Paste Here'!G65</f>
        <v>53817.11</v>
      </c>
      <c r="I18" s="13">
        <f>'Cash Flow - Paste Here'!H65</f>
        <v>38201.379999999997</v>
      </c>
      <c r="J18" s="13">
        <f>'Cash Flow - Paste Here'!I65</f>
        <v>22506.32</v>
      </c>
      <c r="K18" s="13">
        <f>'Cash Flow - Paste Here'!J65</f>
        <v>21346</v>
      </c>
      <c r="L18" s="13">
        <f>'Cash Flow - Paste Here'!K65</f>
        <v>20093.8</v>
      </c>
      <c r="M18" s="13">
        <f>'Cash Flow - Paste Here'!L65</f>
        <v>18742.73</v>
      </c>
      <c r="N18" s="13">
        <f>'Cash Flow - Paste Here'!M65</f>
        <v>19257.34</v>
      </c>
      <c r="O18" s="13">
        <f>'Cash Flow - Paste Here'!N65</f>
        <v>17675.560000000001</v>
      </c>
      <c r="P18" s="13">
        <f>'Cash Flow - Paste Here'!O65</f>
        <v>15970.67</v>
      </c>
      <c r="Q18" s="13">
        <f>'Cash Flow - Paste Here'!P65</f>
        <v>14133.34</v>
      </c>
      <c r="R18" s="13">
        <f>'Cash Flow - Paste Here'!Q65</f>
        <v>12153.5</v>
      </c>
      <c r="S18" s="13">
        <f>'Cash Flow - Paste Here'!R65</f>
        <v>10020.370000000001</v>
      </c>
      <c r="T18" s="13">
        <f>'Cash Flow - Paste Here'!S65</f>
        <v>10121.57</v>
      </c>
      <c r="U18" s="13">
        <f>'Cash Flow - Paste Here'!T65</f>
        <v>10225.299999999999</v>
      </c>
      <c r="V18" s="13">
        <f>'Cash Flow - Paste Here'!U65</f>
        <v>10331.629999999999</v>
      </c>
      <c r="W18" s="13">
        <f>'Cash Flow - Paste Here'!V65</f>
        <v>10440.61</v>
      </c>
      <c r="X18" s="13">
        <f>'Cash Flow - Paste Here'!W65</f>
        <v>10552.32</v>
      </c>
      <c r="Y18" s="13">
        <f>'Cash Flow - Paste Here'!X65</f>
        <v>10666.82</v>
      </c>
      <c r="Z18" s="13">
        <f>'Cash Flow - Paste Here'!Y65</f>
        <v>10784.18</v>
      </c>
      <c r="AA18" s="13">
        <f>'Cash Flow - Paste Here'!Z65</f>
        <v>10904.48</v>
      </c>
      <c r="AB18" s="13">
        <f>'Cash Flow - Paste Here'!AA65</f>
        <v>11027.79</v>
      </c>
      <c r="AC18" s="13">
        <f>'Cash Flow - Paste Here'!AB65</f>
        <v>11154.17</v>
      </c>
      <c r="AD18" s="13">
        <f>'Cash Flow - Paste Here'!AC65</f>
        <v>11283.72</v>
      </c>
      <c r="AE18" s="13">
        <f>'Cash Flow - Paste Here'!AD65</f>
        <v>11416.51</v>
      </c>
      <c r="AF18" s="13">
        <f>'Cash Flow - Paste Here'!AE65</f>
        <v>11552.61</v>
      </c>
      <c r="AG18" s="13">
        <f>'Cash Flow - Paste Here'!AF65</f>
        <v>11692.12</v>
      </c>
      <c r="AH18" s="13">
        <f>'Cash Flow - Paste Here'!AG65</f>
        <v>0</v>
      </c>
      <c r="AI18" s="13">
        <f>'Cash Flow - Paste Here'!AH65</f>
        <v>0</v>
      </c>
      <c r="AJ18" s="13">
        <f>'Cash Flow - Paste Here'!AI65</f>
        <v>0</v>
      </c>
      <c r="AK18" s="13">
        <f>'Cash Flow - Paste Here'!AJ65</f>
        <v>0</v>
      </c>
      <c r="AL18" s="13">
        <f>'Cash Flow - Paste Here'!AK65</f>
        <v>0</v>
      </c>
      <c r="AM18" s="13">
        <f>'Cash Flow - Paste Here'!AL65</f>
        <v>0</v>
      </c>
      <c r="AN18" s="13">
        <f>'Cash Flow - Paste Here'!AM65</f>
        <v>0</v>
      </c>
      <c r="AO18" s="13">
        <f>'Cash Flow - Paste Here'!AN65</f>
        <v>0</v>
      </c>
      <c r="AP18" s="13">
        <f>'Cash Flow - Paste Here'!AO65</f>
        <v>0</v>
      </c>
      <c r="AQ18" s="13">
        <f>'Cash Flow - Paste Here'!AP65</f>
        <v>0</v>
      </c>
      <c r="AR18" s="13">
        <f>'Cash Flow - Paste Here'!AQ65</f>
        <v>0</v>
      </c>
      <c r="AS18" s="13">
        <f>'Cash Flow - Paste Here'!AR65</f>
        <v>0</v>
      </c>
      <c r="AT18" s="13">
        <f>'Cash Flow - Paste Here'!AS65</f>
        <v>0</v>
      </c>
      <c r="AU18" s="13">
        <f>'Cash Flow - Paste Here'!AT65</f>
        <v>0</v>
      </c>
      <c r="AV18" s="13">
        <f>'Cash Flow - Paste Here'!AU65</f>
        <v>0</v>
      </c>
      <c r="AW18" s="13">
        <f>'Cash Flow - Paste Here'!AV65</f>
        <v>0</v>
      </c>
      <c r="AX18" s="13">
        <f>'Cash Flow - Paste Here'!AW65</f>
        <v>0</v>
      </c>
      <c r="AY18" s="13">
        <f>'Cash Flow - Paste Here'!AX65</f>
        <v>0</v>
      </c>
      <c r="AZ18" s="13">
        <f>'Cash Flow - Paste Here'!AY65</f>
        <v>0</v>
      </c>
      <c r="BA18" s="13">
        <f>'Cash Flow - Paste Here'!AZ65</f>
        <v>0</v>
      </c>
    </row>
    <row r="19" spans="2:53" x14ac:dyDescent="0.25">
      <c r="B19" s="14" t="s">
        <v>37</v>
      </c>
      <c r="C19" s="19"/>
      <c r="D19" s="19">
        <f>'Cash Flow - Paste Here'!C46</f>
        <v>7962.49</v>
      </c>
      <c r="E19" s="19">
        <f>'Cash Flow - Paste Here'!D46</f>
        <v>7922.67</v>
      </c>
      <c r="F19" s="19">
        <f>'Cash Flow - Paste Here'!E46</f>
        <v>7883.06</v>
      </c>
      <c r="G19" s="19">
        <f>'Cash Flow - Paste Here'!F46</f>
        <v>7843.65</v>
      </c>
      <c r="H19" s="19">
        <f>'Cash Flow - Paste Here'!G46</f>
        <v>7804.43</v>
      </c>
      <c r="I19" s="19">
        <f>'Cash Flow - Paste Here'!H46</f>
        <v>7765.41</v>
      </c>
      <c r="J19" s="19">
        <f>'Cash Flow - Paste Here'!I46</f>
        <v>7726.58</v>
      </c>
      <c r="K19" s="19">
        <f>'Cash Flow - Paste Here'!J46</f>
        <v>7687.95</v>
      </c>
      <c r="L19" s="19">
        <f>'Cash Flow - Paste Here'!K46</f>
        <v>7649.51</v>
      </c>
      <c r="M19" s="19">
        <f>'Cash Flow - Paste Here'!L46</f>
        <v>7611.26</v>
      </c>
      <c r="N19" s="19">
        <f>'Cash Flow - Paste Here'!M46</f>
        <v>0</v>
      </c>
      <c r="O19" s="19">
        <f>'Cash Flow - Paste Here'!N46</f>
        <v>0</v>
      </c>
      <c r="P19" s="19">
        <f>'Cash Flow - Paste Here'!O46</f>
        <v>0</v>
      </c>
      <c r="Q19" s="19">
        <f>'Cash Flow - Paste Here'!P46</f>
        <v>0</v>
      </c>
      <c r="R19" s="19">
        <f>'Cash Flow - Paste Here'!Q46</f>
        <v>0</v>
      </c>
      <c r="S19" s="19">
        <f>'Cash Flow - Paste Here'!R46</f>
        <v>0</v>
      </c>
      <c r="T19" s="19">
        <f>'Cash Flow - Paste Here'!S46</f>
        <v>0</v>
      </c>
      <c r="U19" s="19">
        <f>'Cash Flow - Paste Here'!T46</f>
        <v>0</v>
      </c>
      <c r="V19" s="19">
        <f>'Cash Flow - Paste Here'!U46</f>
        <v>0</v>
      </c>
      <c r="W19" s="19">
        <f>'Cash Flow - Paste Here'!V46</f>
        <v>0</v>
      </c>
      <c r="X19" s="19">
        <f>'Cash Flow - Paste Here'!W46</f>
        <v>0</v>
      </c>
      <c r="Y19" s="19">
        <f>'Cash Flow - Paste Here'!X46</f>
        <v>0</v>
      </c>
      <c r="Z19" s="19">
        <f>'Cash Flow - Paste Here'!Y46</f>
        <v>0</v>
      </c>
      <c r="AA19" s="19">
        <f>'Cash Flow - Paste Here'!Z46</f>
        <v>0</v>
      </c>
      <c r="AB19" s="19">
        <f>'Cash Flow - Paste Here'!AA46</f>
        <v>0</v>
      </c>
      <c r="AC19" s="19">
        <f>'Cash Flow - Paste Here'!AB46</f>
        <v>0</v>
      </c>
      <c r="AD19" s="19">
        <f>'Cash Flow - Paste Here'!AC46</f>
        <v>0</v>
      </c>
      <c r="AE19" s="19">
        <f>'Cash Flow - Paste Here'!AD46</f>
        <v>0</v>
      </c>
      <c r="AF19" s="19">
        <f>'Cash Flow - Paste Here'!AE46</f>
        <v>0</v>
      </c>
      <c r="AG19" s="19">
        <f>'Cash Flow - Paste Here'!AF46</f>
        <v>0</v>
      </c>
      <c r="AH19" s="19">
        <f>'Cash Flow - Paste Here'!AG46</f>
        <v>0</v>
      </c>
      <c r="AI19" s="19">
        <f>'Cash Flow - Paste Here'!AH46</f>
        <v>0</v>
      </c>
      <c r="AJ19" s="19">
        <f>'Cash Flow - Paste Here'!AI46</f>
        <v>0</v>
      </c>
      <c r="AK19" s="19">
        <f>'Cash Flow - Paste Here'!AJ46</f>
        <v>0</v>
      </c>
      <c r="AL19" s="19">
        <f>'Cash Flow - Paste Here'!AK46</f>
        <v>0</v>
      </c>
      <c r="AM19" s="19">
        <f>'Cash Flow - Paste Here'!AL46</f>
        <v>0</v>
      </c>
      <c r="AN19" s="19">
        <f>'Cash Flow - Paste Here'!AM46</f>
        <v>0</v>
      </c>
      <c r="AO19" s="19">
        <f>'Cash Flow - Paste Here'!AN46</f>
        <v>0</v>
      </c>
      <c r="AP19" s="19">
        <f>'Cash Flow - Paste Here'!AO46</f>
        <v>0</v>
      </c>
      <c r="AQ19" s="19">
        <f>'Cash Flow - Paste Here'!AP46</f>
        <v>0</v>
      </c>
      <c r="AR19" s="19">
        <f>'Cash Flow - Paste Here'!AQ46</f>
        <v>0</v>
      </c>
      <c r="AS19" s="19">
        <f>'Cash Flow - Paste Here'!AR46</f>
        <v>0</v>
      </c>
      <c r="AT19" s="19">
        <f>'Cash Flow - Paste Here'!AS46</f>
        <v>0</v>
      </c>
      <c r="AU19" s="19">
        <f>'Cash Flow - Paste Here'!AT46</f>
        <v>0</v>
      </c>
      <c r="AV19" s="19">
        <f>'Cash Flow - Paste Here'!AU46</f>
        <v>0</v>
      </c>
      <c r="AW19" s="19">
        <f>'Cash Flow - Paste Here'!AV46</f>
        <v>0</v>
      </c>
      <c r="AX19" s="19">
        <f>'Cash Flow - Paste Here'!AW46</f>
        <v>0</v>
      </c>
      <c r="AY19" s="19">
        <f>'Cash Flow - Paste Here'!AX46</f>
        <v>0</v>
      </c>
      <c r="AZ19" s="19">
        <f>'Cash Flow - Paste Here'!AY46</f>
        <v>0</v>
      </c>
      <c r="BA19" s="19">
        <f>'Cash Flow - Paste Here'!AZ46</f>
        <v>0</v>
      </c>
    </row>
    <row r="20" spans="2:53" x14ac:dyDescent="0.25">
      <c r="B20" s="15" t="s">
        <v>65</v>
      </c>
      <c r="C20" s="13"/>
      <c r="D20" s="13">
        <f>D16*$C$6</f>
        <v>15784.833568</v>
      </c>
      <c r="E20" s="13">
        <f t="shared" ref="E20:BA20" si="1">E16*$C$6</f>
        <v>16098.558280000001</v>
      </c>
      <c r="F20" s="13">
        <f t="shared" si="1"/>
        <v>16418.517640000002</v>
      </c>
      <c r="G20" s="13">
        <f t="shared" si="1"/>
        <v>16744.833896</v>
      </c>
      <c r="H20" s="13">
        <f t="shared" si="1"/>
        <v>17077.639208000001</v>
      </c>
      <c r="I20" s="13">
        <f t="shared" si="1"/>
        <v>17417.055823999999</v>
      </c>
      <c r="J20" s="13">
        <f t="shared" si="1"/>
        <v>17763.219207999999</v>
      </c>
      <c r="K20" s="13">
        <f t="shared" si="1"/>
        <v>18116.264824000002</v>
      </c>
      <c r="L20" s="13">
        <f t="shared" si="1"/>
        <v>18476.324832000002</v>
      </c>
      <c r="M20" s="13">
        <f t="shared" si="1"/>
        <v>18843.541304000002</v>
      </c>
      <c r="N20" s="13">
        <f t="shared" si="1"/>
        <v>19218.056312000001</v>
      </c>
      <c r="O20" s="13">
        <f t="shared" si="1"/>
        <v>19600.015232000002</v>
      </c>
      <c r="P20" s="13">
        <f t="shared" si="1"/>
        <v>19989.566744000003</v>
      </c>
      <c r="Q20" s="13">
        <f t="shared" si="1"/>
        <v>20386.859528000001</v>
      </c>
      <c r="R20" s="13">
        <f t="shared" si="1"/>
        <v>20792.048872000003</v>
      </c>
      <c r="S20" s="13">
        <f t="shared" si="1"/>
        <v>21205.290064000004</v>
      </c>
      <c r="T20" s="13">
        <f t="shared" si="1"/>
        <v>21626.745000000003</v>
      </c>
      <c r="U20" s="13">
        <f t="shared" si="1"/>
        <v>22056.575576000003</v>
      </c>
      <c r="V20" s="13">
        <f t="shared" si="1"/>
        <v>22494.950296000003</v>
      </c>
      <c r="W20" s="13">
        <f t="shared" si="1"/>
        <v>22942.037664000003</v>
      </c>
      <c r="X20" s="13">
        <f t="shared" si="1"/>
        <v>23398.009488000003</v>
      </c>
      <c r="Y20" s="13">
        <f t="shared" si="1"/>
        <v>23863.047488000004</v>
      </c>
      <c r="Z20" s="13">
        <f t="shared" si="1"/>
        <v>24337.323472</v>
      </c>
      <c r="AA20" s="13">
        <f t="shared" si="1"/>
        <v>24821.029072000001</v>
      </c>
      <c r="AB20" s="13">
        <f t="shared" si="1"/>
        <v>25314.346008000004</v>
      </c>
      <c r="AC20" s="13">
        <f t="shared" si="1"/>
        <v>25817.469216000001</v>
      </c>
      <c r="AD20" s="13">
        <f t="shared" si="1"/>
        <v>26330.590328000006</v>
      </c>
      <c r="AE20" s="13">
        <f t="shared" si="1"/>
        <v>26853.910888000002</v>
      </c>
      <c r="AF20" s="13">
        <f t="shared" si="1"/>
        <v>27387.632440000005</v>
      </c>
      <c r="AG20" s="13">
        <f t="shared" si="1"/>
        <v>27931.963136000002</v>
      </c>
      <c r="AH20" s="13">
        <f t="shared" si="1"/>
        <v>0</v>
      </c>
      <c r="AI20" s="13">
        <f t="shared" si="1"/>
        <v>0</v>
      </c>
      <c r="AJ20" s="13">
        <f t="shared" si="1"/>
        <v>0</v>
      </c>
      <c r="AK20" s="13">
        <f t="shared" si="1"/>
        <v>0</v>
      </c>
      <c r="AL20" s="13">
        <f t="shared" si="1"/>
        <v>0</v>
      </c>
      <c r="AM20" s="13">
        <f t="shared" si="1"/>
        <v>0</v>
      </c>
      <c r="AN20" s="13">
        <f t="shared" si="1"/>
        <v>0</v>
      </c>
      <c r="AO20" s="13">
        <f t="shared" si="1"/>
        <v>0</v>
      </c>
      <c r="AP20" s="13">
        <f t="shared" si="1"/>
        <v>0</v>
      </c>
      <c r="AQ20" s="13">
        <f t="shared" si="1"/>
        <v>0</v>
      </c>
      <c r="AR20" s="13">
        <f t="shared" si="1"/>
        <v>0</v>
      </c>
      <c r="AS20" s="13">
        <f t="shared" si="1"/>
        <v>0</v>
      </c>
      <c r="AT20" s="13">
        <f t="shared" si="1"/>
        <v>0</v>
      </c>
      <c r="AU20" s="13">
        <f t="shared" si="1"/>
        <v>0</v>
      </c>
      <c r="AV20" s="13">
        <f t="shared" si="1"/>
        <v>0</v>
      </c>
      <c r="AW20" s="13">
        <f t="shared" si="1"/>
        <v>0</v>
      </c>
      <c r="AX20" s="13">
        <f t="shared" si="1"/>
        <v>0</v>
      </c>
      <c r="AY20" s="13">
        <f t="shared" si="1"/>
        <v>0</v>
      </c>
      <c r="AZ20" s="13">
        <f t="shared" si="1"/>
        <v>0</v>
      </c>
      <c r="BA20" s="13">
        <f t="shared" si="1"/>
        <v>0</v>
      </c>
    </row>
    <row r="21" spans="2:53" x14ac:dyDescent="0.25">
      <c r="B21" s="14" t="s">
        <v>62</v>
      </c>
      <c r="C21" s="11"/>
      <c r="D21" s="11">
        <f>'Cash Flow - Paste Here'!C26*$C$6</f>
        <v>26871.742576000004</v>
      </c>
      <c r="E21" s="11">
        <f>'Cash Flow - Paste Here'!D26*$C$6</f>
        <v>25842.896800000002</v>
      </c>
      <c r="F21" s="11">
        <f>'Cash Flow - Paste Here'!E26*$C$6</f>
        <v>24736.889408000003</v>
      </c>
      <c r="G21" s="11">
        <f>'Cash Flow - Paste Here'!F26*$C$6</f>
        <v>23547.931791999999</v>
      </c>
      <c r="H21" s="11">
        <f>'Cash Flow - Paste Here'!G26*$C$6</f>
        <v>22269.799215999999</v>
      </c>
      <c r="I21" s="11">
        <f>'Cash Flow - Paste Here'!H26*$C$6</f>
        <v>20895.807688000001</v>
      </c>
      <c r="J21" s="11">
        <f>'Cash Flow - Paste Here'!I26*$C$6</f>
        <v>19418.771008</v>
      </c>
      <c r="K21" s="11">
        <f>'Cash Flow - Paste Here'!J26*$C$6</f>
        <v>17830.951207999999</v>
      </c>
      <c r="L21" s="11">
        <f>'Cash Flow - Paste Here'!K26*$C$6</f>
        <v>16124.048640000001</v>
      </c>
      <c r="M21" s="11">
        <f>'Cash Flow - Paste Here'!L26*$C$6</f>
        <v>14289.125984</v>
      </c>
      <c r="N21" s="11">
        <f>'Cash Flow - Paste Here'!M26*$C$6</f>
        <v>12316.585120000002</v>
      </c>
      <c r="O21" s="11">
        <f>'Cash Flow - Paste Here'!N26*$C$6</f>
        <v>10196.104352</v>
      </c>
      <c r="P21" s="11">
        <f>'Cash Flow - Paste Here'!O26*$C$6</f>
        <v>7916.5855440000005</v>
      </c>
      <c r="Q21" s="11">
        <f>'Cash Flow - Paste Here'!P26*$C$6</f>
        <v>5466.1045600000007</v>
      </c>
      <c r="R21" s="11">
        <f>'Cash Flow - Paste Here'!Q26*$C$6</f>
        <v>2831.8385760000006</v>
      </c>
      <c r="S21" s="11">
        <f>'Cash Flow - Paste Here'!R26*$C$6</f>
        <v>0</v>
      </c>
      <c r="T21" s="11">
        <f>'Cash Flow - Paste Here'!S26*$C$6</f>
        <v>0</v>
      </c>
      <c r="U21" s="11">
        <f>'Cash Flow - Paste Here'!T26*$C$6</f>
        <v>0</v>
      </c>
      <c r="V21" s="11">
        <f>'Cash Flow - Paste Here'!U26*$C$6</f>
        <v>0</v>
      </c>
      <c r="W21" s="11">
        <f>'Cash Flow - Paste Here'!V26*$C$6</f>
        <v>0</v>
      </c>
      <c r="X21" s="11">
        <f>'Cash Flow - Paste Here'!W26*$C$6</f>
        <v>0</v>
      </c>
      <c r="Y21" s="11">
        <f>'Cash Flow - Paste Here'!X26*$C$6</f>
        <v>0</v>
      </c>
      <c r="Z21" s="11">
        <f>'Cash Flow - Paste Here'!Y26*$C$6</f>
        <v>0</v>
      </c>
      <c r="AA21" s="11">
        <f>'Cash Flow - Paste Here'!Z26*$C$6</f>
        <v>0</v>
      </c>
      <c r="AB21" s="11">
        <f>'Cash Flow - Paste Here'!AA26*$C$6</f>
        <v>0</v>
      </c>
      <c r="AC21" s="11">
        <f>'Cash Flow - Paste Here'!AB26*$C$6</f>
        <v>0</v>
      </c>
      <c r="AD21" s="11">
        <f>'Cash Flow - Paste Here'!AC26*$C$6</f>
        <v>0</v>
      </c>
      <c r="AE21" s="11">
        <f>'Cash Flow - Paste Here'!AD26*$C$6</f>
        <v>0</v>
      </c>
      <c r="AF21" s="11">
        <f>'Cash Flow - Paste Here'!AE26*$C$6</f>
        <v>0</v>
      </c>
      <c r="AG21" s="11">
        <f>'Cash Flow - Paste Here'!AF26*$C$6</f>
        <v>0</v>
      </c>
      <c r="AH21" s="11">
        <f>'Cash Flow - Paste Here'!AG26*$C$6</f>
        <v>0</v>
      </c>
      <c r="AI21" s="11">
        <f>'Cash Flow - Paste Here'!AH26*$C$6</f>
        <v>0</v>
      </c>
      <c r="AJ21" s="11">
        <f>'Cash Flow - Paste Here'!AI26*$C$6</f>
        <v>0</v>
      </c>
      <c r="AK21" s="11">
        <f>'Cash Flow - Paste Here'!AJ26*$C$6</f>
        <v>0</v>
      </c>
      <c r="AL21" s="11">
        <f>'Cash Flow - Paste Here'!AK26*$C$6</f>
        <v>0</v>
      </c>
      <c r="AM21" s="11">
        <f>'Cash Flow - Paste Here'!AL26*$C$6</f>
        <v>0</v>
      </c>
      <c r="AN21" s="11">
        <f>'Cash Flow - Paste Here'!AM26*$C$6</f>
        <v>0</v>
      </c>
      <c r="AO21" s="11">
        <f>'Cash Flow - Paste Here'!AN26*$C$6</f>
        <v>0</v>
      </c>
      <c r="AP21" s="11">
        <f>'Cash Flow - Paste Here'!AO26*$C$6</f>
        <v>0</v>
      </c>
      <c r="AQ21" s="11">
        <f>'Cash Flow - Paste Here'!AP26*$C$6</f>
        <v>0</v>
      </c>
      <c r="AR21" s="11">
        <f>'Cash Flow - Paste Here'!AQ26*$C$6</f>
        <v>0</v>
      </c>
      <c r="AS21" s="11">
        <f>'Cash Flow - Paste Here'!AR26*$C$6</f>
        <v>0</v>
      </c>
      <c r="AT21" s="11">
        <f>'Cash Flow - Paste Here'!AS26*$C$6</f>
        <v>0</v>
      </c>
      <c r="AU21" s="11">
        <f>'Cash Flow - Paste Here'!AT26*$C$6</f>
        <v>0</v>
      </c>
      <c r="AV21" s="11">
        <f>'Cash Flow - Paste Here'!AU26*$C$6</f>
        <v>0</v>
      </c>
      <c r="AW21" s="11">
        <f>'Cash Flow - Paste Here'!AV26*$C$6</f>
        <v>0</v>
      </c>
      <c r="AX21" s="11">
        <f>'Cash Flow - Paste Here'!AW26*$C$6</f>
        <v>0</v>
      </c>
      <c r="AY21" s="11">
        <f>'Cash Flow - Paste Here'!AX26*$C$6</f>
        <v>0</v>
      </c>
      <c r="AZ21" s="11">
        <f>'Cash Flow - Paste Here'!AY26*$C$6</f>
        <v>0</v>
      </c>
      <c r="BA21" s="11">
        <f>'Cash Flow - Paste Here'!AZ26*$C$6</f>
        <v>0</v>
      </c>
    </row>
    <row r="22" spans="2:53" x14ac:dyDescent="0.25">
      <c r="B22" s="20" t="s">
        <v>82</v>
      </c>
      <c r="C22" s="21"/>
      <c r="D22" s="21">
        <f>'Cash Flow - Paste Here'!C20</f>
        <v>33668.75</v>
      </c>
      <c r="E22" s="21">
        <f>'Cash Flow - Paste Here'!D20</f>
        <v>33937.089999999997</v>
      </c>
      <c r="F22" s="21">
        <f>'Cash Flow - Paste Here'!E20</f>
        <v>34212.15</v>
      </c>
      <c r="G22" s="21">
        <f>'Cash Flow - Paste Here'!F20</f>
        <v>34494.07</v>
      </c>
      <c r="H22" s="21">
        <f>'Cash Flow - Paste Here'!G20</f>
        <v>34783.050000000003</v>
      </c>
      <c r="I22" s="21">
        <f>'Cash Flow - Paste Here'!H20</f>
        <v>35079.25</v>
      </c>
      <c r="J22" s="21">
        <f>'Cash Flow - Paste Here'!I20</f>
        <v>35382.86</v>
      </c>
      <c r="K22" s="21">
        <f>'Cash Flow - Paste Here'!J20</f>
        <v>35694.06</v>
      </c>
      <c r="L22" s="21">
        <f>'Cash Flow - Paste Here'!K20</f>
        <v>36013.03</v>
      </c>
      <c r="M22" s="21">
        <f>'Cash Flow - Paste Here'!L20</f>
        <v>36339.980000000003</v>
      </c>
      <c r="N22" s="21">
        <f>'Cash Flow - Paste Here'!M20</f>
        <v>36675.11</v>
      </c>
      <c r="O22" s="21">
        <f>'Cash Flow - Paste Here'!N20</f>
        <v>37018.61</v>
      </c>
      <c r="P22" s="21">
        <f>'Cash Flow - Paste Here'!O20</f>
        <v>37370.699999999997</v>
      </c>
      <c r="Q22" s="21">
        <f>'Cash Flow - Paste Here'!P20</f>
        <v>37731.589999999997</v>
      </c>
      <c r="R22" s="21">
        <f>'Cash Flow - Paste Here'!Q20</f>
        <v>38101.51</v>
      </c>
      <c r="S22" s="21">
        <f>'Cash Flow - Paste Here'!R20</f>
        <v>38480.67</v>
      </c>
      <c r="T22" s="21">
        <f>'Cash Flow - Paste Here'!S20</f>
        <v>38869.31</v>
      </c>
      <c r="U22" s="21">
        <f>'Cash Flow - Paste Here'!T20</f>
        <v>39267.67</v>
      </c>
      <c r="V22" s="21">
        <f>'Cash Flow - Paste Here'!U20</f>
        <v>39675.99</v>
      </c>
      <c r="W22" s="21">
        <f>'Cash Flow - Paste Here'!V20</f>
        <v>40094.51</v>
      </c>
      <c r="X22" s="21">
        <f>'Cash Flow - Paste Here'!W20</f>
        <v>40523.5</v>
      </c>
      <c r="Y22" s="21">
        <f>'Cash Flow - Paste Here'!X20</f>
        <v>40963.21</v>
      </c>
      <c r="Z22" s="21">
        <f>'Cash Flow - Paste Here'!Y20</f>
        <v>41413.919999999998</v>
      </c>
      <c r="AA22" s="21">
        <f>'Cash Flow - Paste Here'!Z20</f>
        <v>41875.89</v>
      </c>
      <c r="AB22" s="21">
        <f>'Cash Flow - Paste Here'!AA20</f>
        <v>42349.41</v>
      </c>
      <c r="AC22" s="21">
        <f>'Cash Flow - Paste Here'!AB20</f>
        <v>42834.77</v>
      </c>
      <c r="AD22" s="21">
        <f>'Cash Flow - Paste Here'!AC20</f>
        <v>43332.27</v>
      </c>
      <c r="AE22" s="21">
        <f>'Cash Flow - Paste Here'!AD20</f>
        <v>43842.2</v>
      </c>
      <c r="AF22" s="21">
        <f>'Cash Flow - Paste Here'!AE20</f>
        <v>44364.88</v>
      </c>
      <c r="AG22" s="21">
        <f>'Cash Flow - Paste Here'!AF20</f>
        <v>44900.63</v>
      </c>
      <c r="AH22" s="21">
        <f>'Cash Flow - Paste Here'!AG20</f>
        <v>0</v>
      </c>
      <c r="AI22" s="21">
        <f>'Cash Flow - Paste Here'!AH20</f>
        <v>0</v>
      </c>
      <c r="AJ22" s="21">
        <f>'Cash Flow - Paste Here'!AI20</f>
        <v>0</v>
      </c>
      <c r="AK22" s="21">
        <f>'Cash Flow - Paste Here'!AJ20</f>
        <v>0</v>
      </c>
      <c r="AL22" s="21">
        <f>'Cash Flow - Paste Here'!AK20</f>
        <v>0</v>
      </c>
      <c r="AM22" s="21">
        <f>'Cash Flow - Paste Here'!AL20</f>
        <v>0</v>
      </c>
      <c r="AN22" s="21">
        <f>'Cash Flow - Paste Here'!AM20</f>
        <v>0</v>
      </c>
      <c r="AO22" s="21">
        <f>'Cash Flow - Paste Here'!AN20</f>
        <v>0</v>
      </c>
      <c r="AP22" s="21">
        <f>'Cash Flow - Paste Here'!AO20</f>
        <v>0</v>
      </c>
      <c r="AQ22" s="21">
        <f>'Cash Flow - Paste Here'!AP20</f>
        <v>0</v>
      </c>
      <c r="AR22" s="21">
        <f>'Cash Flow - Paste Here'!AQ20</f>
        <v>0</v>
      </c>
      <c r="AS22" s="21">
        <f>'Cash Flow - Paste Here'!AR20</f>
        <v>0</v>
      </c>
      <c r="AT22" s="21">
        <f>'Cash Flow - Paste Here'!AS20</f>
        <v>0</v>
      </c>
      <c r="AU22" s="21">
        <f>'Cash Flow - Paste Here'!AT20</f>
        <v>0</v>
      </c>
      <c r="AV22" s="21">
        <f>'Cash Flow - Paste Here'!AU20</f>
        <v>0</v>
      </c>
      <c r="AW22" s="21">
        <f>'Cash Flow - Paste Here'!AV20</f>
        <v>0</v>
      </c>
      <c r="AX22" s="21">
        <f>'Cash Flow - Paste Here'!AW20</f>
        <v>0</v>
      </c>
      <c r="AY22" s="21">
        <f>'Cash Flow - Paste Here'!AX20</f>
        <v>0</v>
      </c>
      <c r="AZ22" s="21">
        <f>'Cash Flow - Paste Here'!AY20</f>
        <v>0</v>
      </c>
      <c r="BA22" s="21">
        <f>'Cash Flow - Paste Here'!AZ20</f>
        <v>0</v>
      </c>
    </row>
    <row r="23" spans="2:53" x14ac:dyDescent="0.25">
      <c r="B23" s="3"/>
    </row>
    <row r="24" spans="2:53" x14ac:dyDescent="0.25">
      <c r="B24" s="5" t="s">
        <v>63</v>
      </c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x14ac:dyDescent="0.25">
      <c r="B25" s="16" t="str">
        <f>B12</f>
        <v>Year</v>
      </c>
      <c r="C25" s="48">
        <f t="shared" ref="C25:BA25" si="2">C12</f>
        <v>0</v>
      </c>
      <c r="D25" s="48">
        <f t="shared" si="2"/>
        <v>1</v>
      </c>
      <c r="E25" s="48">
        <f t="shared" si="2"/>
        <v>2</v>
      </c>
      <c r="F25" s="48">
        <f t="shared" si="2"/>
        <v>3</v>
      </c>
      <c r="G25" s="48">
        <f t="shared" si="2"/>
        <v>4</v>
      </c>
      <c r="H25" s="48">
        <f t="shared" si="2"/>
        <v>5</v>
      </c>
      <c r="I25" s="48">
        <f t="shared" si="2"/>
        <v>6</v>
      </c>
      <c r="J25" s="48">
        <f t="shared" si="2"/>
        <v>7</v>
      </c>
      <c r="K25" s="48">
        <f t="shared" si="2"/>
        <v>8</v>
      </c>
      <c r="L25" s="48">
        <f t="shared" si="2"/>
        <v>9</v>
      </c>
      <c r="M25" s="48">
        <f t="shared" si="2"/>
        <v>10</v>
      </c>
      <c r="N25" s="48">
        <f t="shared" si="2"/>
        <v>11</v>
      </c>
      <c r="O25" s="48">
        <f t="shared" si="2"/>
        <v>12</v>
      </c>
      <c r="P25" s="48">
        <f t="shared" si="2"/>
        <v>13</v>
      </c>
      <c r="Q25" s="48">
        <f t="shared" si="2"/>
        <v>14</v>
      </c>
      <c r="R25" s="48">
        <f t="shared" si="2"/>
        <v>15</v>
      </c>
      <c r="S25" s="48">
        <f t="shared" si="2"/>
        <v>16</v>
      </c>
      <c r="T25" s="48">
        <f t="shared" si="2"/>
        <v>17</v>
      </c>
      <c r="U25" s="48">
        <f t="shared" si="2"/>
        <v>18</v>
      </c>
      <c r="V25" s="48">
        <f t="shared" si="2"/>
        <v>19</v>
      </c>
      <c r="W25" s="48">
        <f t="shared" si="2"/>
        <v>20</v>
      </c>
      <c r="X25" s="48">
        <f t="shared" si="2"/>
        <v>21</v>
      </c>
      <c r="Y25" s="48">
        <f t="shared" si="2"/>
        <v>22</v>
      </c>
      <c r="Z25" s="48">
        <f t="shared" si="2"/>
        <v>23</v>
      </c>
      <c r="AA25" s="48">
        <f t="shared" si="2"/>
        <v>24</v>
      </c>
      <c r="AB25" s="48">
        <f t="shared" si="2"/>
        <v>25</v>
      </c>
      <c r="AC25" s="48">
        <f t="shared" si="2"/>
        <v>26</v>
      </c>
      <c r="AD25" s="48">
        <f t="shared" si="2"/>
        <v>27</v>
      </c>
      <c r="AE25" s="48">
        <f t="shared" si="2"/>
        <v>28</v>
      </c>
      <c r="AF25" s="48">
        <f t="shared" si="2"/>
        <v>29</v>
      </c>
      <c r="AG25" s="48">
        <f t="shared" si="2"/>
        <v>30</v>
      </c>
      <c r="AH25" s="48">
        <f t="shared" si="2"/>
        <v>31</v>
      </c>
      <c r="AI25" s="48">
        <f t="shared" si="2"/>
        <v>32</v>
      </c>
      <c r="AJ25" s="48">
        <f t="shared" si="2"/>
        <v>33</v>
      </c>
      <c r="AK25" s="48">
        <f t="shared" si="2"/>
        <v>34</v>
      </c>
      <c r="AL25" s="48">
        <f t="shared" si="2"/>
        <v>35</v>
      </c>
      <c r="AM25" s="48">
        <f t="shared" si="2"/>
        <v>36</v>
      </c>
      <c r="AN25" s="48">
        <f t="shared" si="2"/>
        <v>37</v>
      </c>
      <c r="AO25" s="48">
        <f t="shared" si="2"/>
        <v>38</v>
      </c>
      <c r="AP25" s="48">
        <f t="shared" si="2"/>
        <v>39</v>
      </c>
      <c r="AQ25" s="48">
        <f t="shared" si="2"/>
        <v>40</v>
      </c>
      <c r="AR25" s="48">
        <f t="shared" si="2"/>
        <v>41</v>
      </c>
      <c r="AS25" s="48">
        <f t="shared" si="2"/>
        <v>42</v>
      </c>
      <c r="AT25" s="48">
        <f t="shared" si="2"/>
        <v>43</v>
      </c>
      <c r="AU25" s="48">
        <f t="shared" si="2"/>
        <v>44</v>
      </c>
      <c r="AV25" s="48">
        <f t="shared" si="2"/>
        <v>45</v>
      </c>
      <c r="AW25" s="48">
        <f t="shared" si="2"/>
        <v>46</v>
      </c>
      <c r="AX25" s="48">
        <f t="shared" si="2"/>
        <v>47</v>
      </c>
      <c r="AY25" s="48">
        <f t="shared" si="2"/>
        <v>48</v>
      </c>
      <c r="AZ25" s="48">
        <f t="shared" si="2"/>
        <v>49</v>
      </c>
      <c r="BA25" s="48">
        <f t="shared" si="2"/>
        <v>50</v>
      </c>
    </row>
    <row r="26" spans="2:53" x14ac:dyDescent="0.25">
      <c r="B26" s="43" t="s">
        <v>64</v>
      </c>
      <c r="C26" s="14">
        <f>C13+C14-C15</f>
        <v>-1084412.5</v>
      </c>
      <c r="D26" s="14">
        <f>D16+D17+D18+D19-D20-D21-D22</f>
        <v>402616.51385599998</v>
      </c>
      <c r="E26" s="14">
        <f t="shared" ref="E26:BA26" si="3">E16+E17+E18+E19-E20-E21-E22</f>
        <v>118263.68492</v>
      </c>
      <c r="F26" s="14">
        <f t="shared" si="3"/>
        <v>77478.592951999977</v>
      </c>
      <c r="G26" s="14">
        <f t="shared" si="3"/>
        <v>53191.07431199999</v>
      </c>
      <c r="H26" s="14">
        <f t="shared" si="3"/>
        <v>53645.781575999979</v>
      </c>
      <c r="I26" s="14">
        <f t="shared" si="3"/>
        <v>35558.926488000012</v>
      </c>
      <c r="J26" s="14">
        <f t="shared" si="3"/>
        <v>17480.909784000003</v>
      </c>
      <c r="K26" s="14">
        <f t="shared" si="3"/>
        <v>17962.153967999999</v>
      </c>
      <c r="L26" s="14">
        <f t="shared" si="3"/>
        <v>18452.546527999999</v>
      </c>
      <c r="M26" s="14">
        <f t="shared" si="3"/>
        <v>18952.222711999995</v>
      </c>
      <c r="N26" s="14">
        <f t="shared" si="3"/>
        <v>14390.318567999988</v>
      </c>
      <c r="O26" s="14">
        <f t="shared" si="3"/>
        <v>14934.400415999997</v>
      </c>
      <c r="P26" s="14">
        <f t="shared" si="3"/>
        <v>15488.117711999999</v>
      </c>
      <c r="Q26" s="14">
        <f t="shared" si="3"/>
        <v>16051.635912000005</v>
      </c>
      <c r="R26" s="14">
        <f t="shared" si="3"/>
        <v>16625.102551999997</v>
      </c>
      <c r="S26" s="14">
        <f t="shared" si="3"/>
        <v>17208.719935999994</v>
      </c>
      <c r="T26" s="14">
        <f t="shared" si="3"/>
        <v>17802.615000000013</v>
      </c>
      <c r="U26" s="14">
        <f t="shared" si="3"/>
        <v>18406.984424000009</v>
      </c>
      <c r="V26" s="14">
        <f t="shared" si="3"/>
        <v>19021.999704000016</v>
      </c>
      <c r="W26" s="14">
        <f t="shared" si="3"/>
        <v>19647.842335999994</v>
      </c>
      <c r="X26" s="14">
        <f t="shared" si="3"/>
        <v>20284.67051199999</v>
      </c>
      <c r="Y26" s="14">
        <f t="shared" si="3"/>
        <v>20932.702511999989</v>
      </c>
      <c r="Z26" s="14">
        <f t="shared" si="3"/>
        <v>21592.086527999985</v>
      </c>
      <c r="AA26" s="14">
        <f t="shared" si="3"/>
        <v>22263.050927999982</v>
      </c>
      <c r="AB26" s="14">
        <f t="shared" si="3"/>
        <v>22945.763992000007</v>
      </c>
      <c r="AC26" s="14">
        <f t="shared" si="3"/>
        <v>23640.40078399999</v>
      </c>
      <c r="AD26" s="14">
        <f t="shared" si="3"/>
        <v>24347.189672</v>
      </c>
      <c r="AE26" s="14">
        <f t="shared" si="3"/>
        <v>25066.319111999997</v>
      </c>
      <c r="AF26" s="14">
        <f t="shared" si="3"/>
        <v>25797.987560000001</v>
      </c>
      <c r="AG26" s="14">
        <f t="shared" si="3"/>
        <v>26542.406863999982</v>
      </c>
      <c r="AH26" s="14">
        <f t="shared" si="3"/>
        <v>0</v>
      </c>
      <c r="AI26" s="14">
        <f t="shared" si="3"/>
        <v>0</v>
      </c>
      <c r="AJ26" s="14">
        <f t="shared" si="3"/>
        <v>0</v>
      </c>
      <c r="AK26" s="14">
        <f t="shared" si="3"/>
        <v>0</v>
      </c>
      <c r="AL26" s="14">
        <f t="shared" si="3"/>
        <v>0</v>
      </c>
      <c r="AM26" s="14">
        <f t="shared" si="3"/>
        <v>0</v>
      </c>
      <c r="AN26" s="14">
        <f t="shared" si="3"/>
        <v>0</v>
      </c>
      <c r="AO26" s="14">
        <f t="shared" si="3"/>
        <v>0</v>
      </c>
      <c r="AP26" s="14">
        <f t="shared" si="3"/>
        <v>0</v>
      </c>
      <c r="AQ26" s="14">
        <f t="shared" si="3"/>
        <v>0</v>
      </c>
      <c r="AR26" s="14">
        <f t="shared" si="3"/>
        <v>0</v>
      </c>
      <c r="AS26" s="14">
        <f t="shared" si="3"/>
        <v>0</v>
      </c>
      <c r="AT26" s="14">
        <f t="shared" si="3"/>
        <v>0</v>
      </c>
      <c r="AU26" s="14">
        <f t="shared" si="3"/>
        <v>0</v>
      </c>
      <c r="AV26" s="14">
        <f t="shared" si="3"/>
        <v>0</v>
      </c>
      <c r="AW26" s="14">
        <f t="shared" si="3"/>
        <v>0</v>
      </c>
      <c r="AX26" s="14">
        <f t="shared" si="3"/>
        <v>0</v>
      </c>
      <c r="AY26" s="14">
        <f t="shared" si="3"/>
        <v>0</v>
      </c>
      <c r="AZ26" s="14">
        <f t="shared" si="3"/>
        <v>0</v>
      </c>
      <c r="BA26" s="14">
        <f t="shared" si="3"/>
        <v>0</v>
      </c>
    </row>
    <row r="27" spans="2:53" x14ac:dyDescent="0.25">
      <c r="B27" s="4" t="s">
        <v>69</v>
      </c>
      <c r="C27" s="42"/>
      <c r="D27" s="23">
        <f>C27+D26</f>
        <v>402616.51385599998</v>
      </c>
      <c r="E27" s="23">
        <f>D27+E26</f>
        <v>520880.19877599995</v>
      </c>
      <c r="F27" s="23">
        <f t="shared" ref="F27:BA27" si="4">E27+F26</f>
        <v>598358.79172799992</v>
      </c>
      <c r="G27" s="23">
        <f t="shared" si="4"/>
        <v>651549.86603999988</v>
      </c>
      <c r="H27" s="23">
        <f t="shared" si="4"/>
        <v>705195.64761599991</v>
      </c>
      <c r="I27" s="23">
        <f t="shared" si="4"/>
        <v>740754.57410399988</v>
      </c>
      <c r="J27" s="23">
        <f t="shared" si="4"/>
        <v>758235.4838879999</v>
      </c>
      <c r="K27" s="23">
        <f t="shared" si="4"/>
        <v>776197.63785599987</v>
      </c>
      <c r="L27" s="23">
        <f t="shared" si="4"/>
        <v>794650.18438399991</v>
      </c>
      <c r="M27" s="23">
        <f t="shared" si="4"/>
        <v>813602.40709599992</v>
      </c>
      <c r="N27" s="23">
        <f t="shared" si="4"/>
        <v>827992.72566399991</v>
      </c>
      <c r="O27" s="23">
        <f t="shared" si="4"/>
        <v>842927.12607999996</v>
      </c>
      <c r="P27" s="23">
        <f t="shared" si="4"/>
        <v>858415.24379199999</v>
      </c>
      <c r="Q27" s="23">
        <f t="shared" si="4"/>
        <v>874466.87970399996</v>
      </c>
      <c r="R27" s="23">
        <f t="shared" si="4"/>
        <v>891091.98225599993</v>
      </c>
      <c r="S27" s="23">
        <f t="shared" si="4"/>
        <v>908300.70219199988</v>
      </c>
      <c r="T27" s="23">
        <f t="shared" si="4"/>
        <v>926103.31719199987</v>
      </c>
      <c r="U27" s="23">
        <f t="shared" si="4"/>
        <v>944510.3016159999</v>
      </c>
      <c r="V27" s="23">
        <f t="shared" si="4"/>
        <v>963532.30131999985</v>
      </c>
      <c r="W27" s="23">
        <f t="shared" si="4"/>
        <v>983180.1436559998</v>
      </c>
      <c r="X27" s="23">
        <f t="shared" si="4"/>
        <v>1003464.8141679998</v>
      </c>
      <c r="Y27" s="23">
        <f t="shared" si="4"/>
        <v>1024397.5166799998</v>
      </c>
      <c r="Z27" s="23">
        <f t="shared" si="4"/>
        <v>1045989.6032079997</v>
      </c>
      <c r="AA27" s="23">
        <f t="shared" si="4"/>
        <v>1068252.6541359997</v>
      </c>
      <c r="AB27" s="23">
        <f t="shared" si="4"/>
        <v>1091198.4181279996</v>
      </c>
      <c r="AC27" s="23">
        <f t="shared" si="4"/>
        <v>1114838.8189119997</v>
      </c>
      <c r="AD27" s="23">
        <f t="shared" si="4"/>
        <v>1139186.0085839997</v>
      </c>
      <c r="AE27" s="23">
        <f t="shared" si="4"/>
        <v>1164252.3276959998</v>
      </c>
      <c r="AF27" s="23">
        <f t="shared" si="4"/>
        <v>1190050.3152559998</v>
      </c>
      <c r="AG27" s="23">
        <f t="shared" si="4"/>
        <v>1216592.7221199998</v>
      </c>
      <c r="AH27" s="23">
        <f t="shared" si="4"/>
        <v>1216592.7221199998</v>
      </c>
      <c r="AI27" s="23">
        <f t="shared" si="4"/>
        <v>1216592.7221199998</v>
      </c>
      <c r="AJ27" s="23">
        <f t="shared" si="4"/>
        <v>1216592.7221199998</v>
      </c>
      <c r="AK27" s="23">
        <f t="shared" si="4"/>
        <v>1216592.7221199998</v>
      </c>
      <c r="AL27" s="23">
        <f t="shared" si="4"/>
        <v>1216592.7221199998</v>
      </c>
      <c r="AM27" s="23">
        <f t="shared" si="4"/>
        <v>1216592.7221199998</v>
      </c>
      <c r="AN27" s="23">
        <f t="shared" si="4"/>
        <v>1216592.7221199998</v>
      </c>
      <c r="AO27" s="23">
        <f t="shared" si="4"/>
        <v>1216592.7221199998</v>
      </c>
      <c r="AP27" s="23">
        <f t="shared" si="4"/>
        <v>1216592.7221199998</v>
      </c>
      <c r="AQ27" s="23">
        <f t="shared" si="4"/>
        <v>1216592.7221199998</v>
      </c>
      <c r="AR27" s="23">
        <f t="shared" si="4"/>
        <v>1216592.7221199998</v>
      </c>
      <c r="AS27" s="23">
        <f t="shared" si="4"/>
        <v>1216592.7221199998</v>
      </c>
      <c r="AT27" s="23">
        <f t="shared" si="4"/>
        <v>1216592.7221199998</v>
      </c>
      <c r="AU27" s="23">
        <f t="shared" si="4"/>
        <v>1216592.7221199998</v>
      </c>
      <c r="AV27" s="23">
        <f t="shared" si="4"/>
        <v>1216592.7221199998</v>
      </c>
      <c r="AW27" s="23">
        <f t="shared" si="4"/>
        <v>1216592.7221199998</v>
      </c>
      <c r="AX27" s="23">
        <f t="shared" si="4"/>
        <v>1216592.7221199998</v>
      </c>
      <c r="AY27" s="23">
        <f t="shared" si="4"/>
        <v>1216592.7221199998</v>
      </c>
      <c r="AZ27" s="23">
        <f t="shared" si="4"/>
        <v>1216592.7221199998</v>
      </c>
      <c r="BA27" s="23">
        <f t="shared" si="4"/>
        <v>1216592.7221199998</v>
      </c>
    </row>
    <row r="28" spans="2:53" x14ac:dyDescent="0.25">
      <c r="B28" s="44" t="s">
        <v>70</v>
      </c>
      <c r="C28" s="45"/>
      <c r="D28" s="45">
        <f>D27+$C$26</f>
        <v>-681795.98614399997</v>
      </c>
      <c r="E28" s="45">
        <f t="shared" ref="E28:BA28" si="5">E27+$C$26</f>
        <v>-563532.30122400005</v>
      </c>
      <c r="F28" s="45">
        <f t="shared" si="5"/>
        <v>-486053.70827200008</v>
      </c>
      <c r="G28" s="45">
        <f t="shared" si="5"/>
        <v>-432862.63396000012</v>
      </c>
      <c r="H28" s="45">
        <f t="shared" si="5"/>
        <v>-379216.85238400009</v>
      </c>
      <c r="I28" s="45">
        <f t="shared" si="5"/>
        <v>-343657.92589600012</v>
      </c>
      <c r="J28" s="45">
        <f t="shared" si="5"/>
        <v>-326177.0161120001</v>
      </c>
      <c r="K28" s="45">
        <f t="shared" si="5"/>
        <v>-308214.86214400013</v>
      </c>
      <c r="L28" s="45">
        <f t="shared" si="5"/>
        <v>-289762.31561600009</v>
      </c>
      <c r="M28" s="45">
        <f t="shared" si="5"/>
        <v>-270810.09290400008</v>
      </c>
      <c r="N28" s="45">
        <f t="shared" si="5"/>
        <v>-256419.77433600009</v>
      </c>
      <c r="O28" s="45">
        <f t="shared" si="5"/>
        <v>-241485.37392000004</v>
      </c>
      <c r="P28" s="45">
        <f t="shared" si="5"/>
        <v>-225997.25620800001</v>
      </c>
      <c r="Q28" s="45">
        <f t="shared" si="5"/>
        <v>-209945.62029600004</v>
      </c>
      <c r="R28" s="45">
        <f t="shared" si="5"/>
        <v>-193320.51774400007</v>
      </c>
      <c r="S28" s="45">
        <f t="shared" si="5"/>
        <v>-176111.79780800012</v>
      </c>
      <c r="T28" s="45">
        <f t="shared" si="5"/>
        <v>-158309.18280800013</v>
      </c>
      <c r="U28" s="45">
        <f t="shared" si="5"/>
        <v>-139902.1983840001</v>
      </c>
      <c r="V28" s="45">
        <f t="shared" si="5"/>
        <v>-120880.19868000015</v>
      </c>
      <c r="W28" s="45">
        <f t="shared" si="5"/>
        <v>-101232.3563440002</v>
      </c>
      <c r="X28" s="45">
        <f t="shared" si="5"/>
        <v>-80947.685832000221</v>
      </c>
      <c r="Y28" s="45">
        <f t="shared" si="5"/>
        <v>-60014.983320000232</v>
      </c>
      <c r="Z28" s="45">
        <f t="shared" si="5"/>
        <v>-38422.896792000276</v>
      </c>
      <c r="AA28" s="45">
        <f t="shared" si="5"/>
        <v>-16159.845864000265</v>
      </c>
      <c r="AB28" s="45">
        <f t="shared" si="5"/>
        <v>6785.918127999641</v>
      </c>
      <c r="AC28" s="45">
        <f t="shared" si="5"/>
        <v>30426.318911999697</v>
      </c>
      <c r="AD28" s="45">
        <f t="shared" si="5"/>
        <v>54773.508583999705</v>
      </c>
      <c r="AE28" s="45">
        <f t="shared" si="5"/>
        <v>79839.82769599976</v>
      </c>
      <c r="AF28" s="45">
        <f t="shared" si="5"/>
        <v>105637.8152559998</v>
      </c>
      <c r="AG28" s="45">
        <f t="shared" si="5"/>
        <v>132180.22211999982</v>
      </c>
      <c r="AH28" s="45">
        <f t="shared" si="5"/>
        <v>132180.22211999982</v>
      </c>
      <c r="AI28" s="45">
        <f t="shared" si="5"/>
        <v>132180.22211999982</v>
      </c>
      <c r="AJ28" s="45">
        <f t="shared" si="5"/>
        <v>132180.22211999982</v>
      </c>
      <c r="AK28" s="45">
        <f t="shared" si="5"/>
        <v>132180.22211999982</v>
      </c>
      <c r="AL28" s="45">
        <f t="shared" si="5"/>
        <v>132180.22211999982</v>
      </c>
      <c r="AM28" s="45">
        <f t="shared" si="5"/>
        <v>132180.22211999982</v>
      </c>
      <c r="AN28" s="45">
        <f t="shared" si="5"/>
        <v>132180.22211999982</v>
      </c>
      <c r="AO28" s="45">
        <f t="shared" si="5"/>
        <v>132180.22211999982</v>
      </c>
      <c r="AP28" s="45">
        <f t="shared" si="5"/>
        <v>132180.22211999982</v>
      </c>
      <c r="AQ28" s="45">
        <f t="shared" si="5"/>
        <v>132180.22211999982</v>
      </c>
      <c r="AR28" s="45">
        <f t="shared" si="5"/>
        <v>132180.22211999982</v>
      </c>
      <c r="AS28" s="45">
        <f t="shared" si="5"/>
        <v>132180.22211999982</v>
      </c>
      <c r="AT28" s="45">
        <f t="shared" si="5"/>
        <v>132180.22211999982</v>
      </c>
      <c r="AU28" s="45">
        <f t="shared" si="5"/>
        <v>132180.22211999982</v>
      </c>
      <c r="AV28" s="45">
        <f t="shared" si="5"/>
        <v>132180.22211999982</v>
      </c>
      <c r="AW28" s="45">
        <f t="shared" si="5"/>
        <v>132180.22211999982</v>
      </c>
      <c r="AX28" s="45">
        <f t="shared" si="5"/>
        <v>132180.22211999982</v>
      </c>
      <c r="AY28" s="45">
        <f t="shared" si="5"/>
        <v>132180.22211999982</v>
      </c>
      <c r="AZ28" s="45">
        <f t="shared" si="5"/>
        <v>132180.22211999982</v>
      </c>
      <c r="BA28" s="45">
        <f t="shared" si="5"/>
        <v>132180.22211999982</v>
      </c>
    </row>
    <row r="30" spans="2:53" x14ac:dyDescent="0.25">
      <c r="B30" s="5" t="s">
        <v>66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x14ac:dyDescent="0.25">
      <c r="B31" s="16" t="str">
        <f>B12</f>
        <v>Year</v>
      </c>
      <c r="C31" s="48">
        <f t="shared" ref="C31:BA31" si="6">C12</f>
        <v>0</v>
      </c>
      <c r="D31" s="48">
        <f t="shared" si="6"/>
        <v>1</v>
      </c>
      <c r="E31" s="48">
        <f t="shared" si="6"/>
        <v>2</v>
      </c>
      <c r="F31" s="48">
        <f t="shared" si="6"/>
        <v>3</v>
      </c>
      <c r="G31" s="48">
        <f t="shared" si="6"/>
        <v>4</v>
      </c>
      <c r="H31" s="48">
        <f t="shared" si="6"/>
        <v>5</v>
      </c>
      <c r="I31" s="48">
        <f t="shared" si="6"/>
        <v>6</v>
      </c>
      <c r="J31" s="48">
        <f t="shared" si="6"/>
        <v>7</v>
      </c>
      <c r="K31" s="48">
        <f t="shared" si="6"/>
        <v>8</v>
      </c>
      <c r="L31" s="48">
        <f t="shared" si="6"/>
        <v>9</v>
      </c>
      <c r="M31" s="48">
        <f t="shared" si="6"/>
        <v>10</v>
      </c>
      <c r="N31" s="48">
        <f t="shared" si="6"/>
        <v>11</v>
      </c>
      <c r="O31" s="48">
        <f t="shared" si="6"/>
        <v>12</v>
      </c>
      <c r="P31" s="48">
        <f t="shared" si="6"/>
        <v>13</v>
      </c>
      <c r="Q31" s="48">
        <f t="shared" si="6"/>
        <v>14</v>
      </c>
      <c r="R31" s="48">
        <f t="shared" si="6"/>
        <v>15</v>
      </c>
      <c r="S31" s="48">
        <f t="shared" si="6"/>
        <v>16</v>
      </c>
      <c r="T31" s="48">
        <f t="shared" si="6"/>
        <v>17</v>
      </c>
      <c r="U31" s="48">
        <f t="shared" si="6"/>
        <v>18</v>
      </c>
      <c r="V31" s="48">
        <f t="shared" si="6"/>
        <v>19</v>
      </c>
      <c r="W31" s="48">
        <f t="shared" si="6"/>
        <v>20</v>
      </c>
      <c r="X31" s="48">
        <f t="shared" si="6"/>
        <v>21</v>
      </c>
      <c r="Y31" s="48">
        <f t="shared" si="6"/>
        <v>22</v>
      </c>
      <c r="Z31" s="48">
        <f t="shared" si="6"/>
        <v>23</v>
      </c>
      <c r="AA31" s="48">
        <f t="shared" si="6"/>
        <v>24</v>
      </c>
      <c r="AB31" s="48">
        <f t="shared" si="6"/>
        <v>25</v>
      </c>
      <c r="AC31" s="48">
        <f t="shared" si="6"/>
        <v>26</v>
      </c>
      <c r="AD31" s="48">
        <f t="shared" si="6"/>
        <v>27</v>
      </c>
      <c r="AE31" s="48">
        <f t="shared" si="6"/>
        <v>28</v>
      </c>
      <c r="AF31" s="48">
        <f t="shared" si="6"/>
        <v>29</v>
      </c>
      <c r="AG31" s="48">
        <f t="shared" si="6"/>
        <v>30</v>
      </c>
      <c r="AH31" s="48">
        <f t="shared" si="6"/>
        <v>31</v>
      </c>
      <c r="AI31" s="48">
        <f t="shared" si="6"/>
        <v>32</v>
      </c>
      <c r="AJ31" s="48">
        <f t="shared" si="6"/>
        <v>33</v>
      </c>
      <c r="AK31" s="48">
        <f t="shared" si="6"/>
        <v>34</v>
      </c>
      <c r="AL31" s="48">
        <f t="shared" si="6"/>
        <v>35</v>
      </c>
      <c r="AM31" s="48">
        <f t="shared" si="6"/>
        <v>36</v>
      </c>
      <c r="AN31" s="48">
        <f t="shared" si="6"/>
        <v>37</v>
      </c>
      <c r="AO31" s="48">
        <f t="shared" si="6"/>
        <v>38</v>
      </c>
      <c r="AP31" s="48">
        <f t="shared" si="6"/>
        <v>39</v>
      </c>
      <c r="AQ31" s="48">
        <f t="shared" si="6"/>
        <v>40</v>
      </c>
      <c r="AR31" s="48">
        <f t="shared" si="6"/>
        <v>41</v>
      </c>
      <c r="AS31" s="48">
        <f t="shared" si="6"/>
        <v>42</v>
      </c>
      <c r="AT31" s="48">
        <f t="shared" si="6"/>
        <v>43</v>
      </c>
      <c r="AU31" s="48">
        <f t="shared" si="6"/>
        <v>44</v>
      </c>
      <c r="AV31" s="48">
        <f t="shared" si="6"/>
        <v>45</v>
      </c>
      <c r="AW31" s="48">
        <f t="shared" si="6"/>
        <v>46</v>
      </c>
      <c r="AX31" s="48">
        <f t="shared" si="6"/>
        <v>47</v>
      </c>
      <c r="AY31" s="48">
        <f t="shared" si="6"/>
        <v>48</v>
      </c>
      <c r="AZ31" s="48">
        <f t="shared" si="6"/>
        <v>49</v>
      </c>
      <c r="BA31" s="48">
        <f t="shared" si="6"/>
        <v>50</v>
      </c>
    </row>
    <row r="32" spans="2:53" x14ac:dyDescent="0.25">
      <c r="B32" s="43" t="s">
        <v>67</v>
      </c>
      <c r="C32" s="46" t="b">
        <f>IF(C26&lt;0,TRUE)</f>
        <v>1</v>
      </c>
      <c r="D32" s="46" t="b">
        <f>IF(D28&lt;0,TRUE)</f>
        <v>1</v>
      </c>
      <c r="E32" s="46" t="b">
        <f t="shared" ref="E32:BA32" si="7">IF(E28&lt;0,TRUE)</f>
        <v>1</v>
      </c>
      <c r="F32" s="46" t="b">
        <f t="shared" si="7"/>
        <v>1</v>
      </c>
      <c r="G32" s="46" t="b">
        <f t="shared" si="7"/>
        <v>1</v>
      </c>
      <c r="H32" s="46" t="b">
        <f t="shared" si="7"/>
        <v>1</v>
      </c>
      <c r="I32" s="46" t="b">
        <f t="shared" si="7"/>
        <v>1</v>
      </c>
      <c r="J32" s="46" t="b">
        <f t="shared" si="7"/>
        <v>1</v>
      </c>
      <c r="K32" s="46" t="b">
        <f t="shared" si="7"/>
        <v>1</v>
      </c>
      <c r="L32" s="46" t="b">
        <f t="shared" si="7"/>
        <v>1</v>
      </c>
      <c r="M32" s="46" t="b">
        <f t="shared" si="7"/>
        <v>1</v>
      </c>
      <c r="N32" s="46" t="b">
        <f t="shared" si="7"/>
        <v>1</v>
      </c>
      <c r="O32" s="46" t="b">
        <f t="shared" si="7"/>
        <v>1</v>
      </c>
      <c r="P32" s="46" t="b">
        <f t="shared" si="7"/>
        <v>1</v>
      </c>
      <c r="Q32" s="46" t="b">
        <f t="shared" si="7"/>
        <v>1</v>
      </c>
      <c r="R32" s="46" t="b">
        <f t="shared" si="7"/>
        <v>1</v>
      </c>
      <c r="S32" s="46" t="b">
        <f t="shared" si="7"/>
        <v>1</v>
      </c>
      <c r="T32" s="46" t="b">
        <f t="shared" si="7"/>
        <v>1</v>
      </c>
      <c r="U32" s="46" t="b">
        <f t="shared" si="7"/>
        <v>1</v>
      </c>
      <c r="V32" s="46" t="b">
        <f t="shared" si="7"/>
        <v>1</v>
      </c>
      <c r="W32" s="46" t="b">
        <f t="shared" si="7"/>
        <v>1</v>
      </c>
      <c r="X32" s="46" t="b">
        <f t="shared" si="7"/>
        <v>1</v>
      </c>
      <c r="Y32" s="46" t="b">
        <f t="shared" si="7"/>
        <v>1</v>
      </c>
      <c r="Z32" s="46" t="b">
        <f t="shared" si="7"/>
        <v>1</v>
      </c>
      <c r="AA32" s="46" t="b">
        <f t="shared" si="7"/>
        <v>1</v>
      </c>
      <c r="AB32" s="46" t="b">
        <f t="shared" si="7"/>
        <v>0</v>
      </c>
      <c r="AC32" s="46" t="b">
        <f t="shared" si="7"/>
        <v>0</v>
      </c>
      <c r="AD32" s="46" t="b">
        <f t="shared" si="7"/>
        <v>0</v>
      </c>
      <c r="AE32" s="46" t="b">
        <f t="shared" si="7"/>
        <v>0</v>
      </c>
      <c r="AF32" s="46" t="b">
        <f t="shared" si="7"/>
        <v>0</v>
      </c>
      <c r="AG32" s="46" t="b">
        <f t="shared" si="7"/>
        <v>0</v>
      </c>
      <c r="AH32" s="46" t="b">
        <f t="shared" si="7"/>
        <v>0</v>
      </c>
      <c r="AI32" s="46" t="b">
        <f t="shared" si="7"/>
        <v>0</v>
      </c>
      <c r="AJ32" s="46" t="b">
        <f t="shared" si="7"/>
        <v>0</v>
      </c>
      <c r="AK32" s="46" t="b">
        <f t="shared" si="7"/>
        <v>0</v>
      </c>
      <c r="AL32" s="46" t="b">
        <f t="shared" si="7"/>
        <v>0</v>
      </c>
      <c r="AM32" s="46" t="b">
        <f t="shared" si="7"/>
        <v>0</v>
      </c>
      <c r="AN32" s="46" t="b">
        <f t="shared" si="7"/>
        <v>0</v>
      </c>
      <c r="AO32" s="46" t="b">
        <f t="shared" si="7"/>
        <v>0</v>
      </c>
      <c r="AP32" s="46" t="b">
        <f t="shared" si="7"/>
        <v>0</v>
      </c>
      <c r="AQ32" s="46" t="b">
        <f t="shared" si="7"/>
        <v>0</v>
      </c>
      <c r="AR32" s="46" t="b">
        <f t="shared" si="7"/>
        <v>0</v>
      </c>
      <c r="AS32" s="46" t="b">
        <f t="shared" si="7"/>
        <v>0</v>
      </c>
      <c r="AT32" s="46" t="b">
        <f t="shared" si="7"/>
        <v>0</v>
      </c>
      <c r="AU32" s="46" t="b">
        <f t="shared" si="7"/>
        <v>0</v>
      </c>
      <c r="AV32" s="46" t="b">
        <f t="shared" si="7"/>
        <v>0</v>
      </c>
      <c r="AW32" s="46" t="b">
        <f t="shared" si="7"/>
        <v>0</v>
      </c>
      <c r="AX32" s="46" t="b">
        <f t="shared" si="7"/>
        <v>0</v>
      </c>
      <c r="AY32" s="46" t="b">
        <f t="shared" si="7"/>
        <v>0</v>
      </c>
      <c r="AZ32" s="46" t="b">
        <f t="shared" si="7"/>
        <v>0</v>
      </c>
      <c r="BA32" s="46" t="b">
        <f t="shared" si="7"/>
        <v>0</v>
      </c>
    </row>
    <row r="33" spans="1:53" x14ac:dyDescent="0.25">
      <c r="B33" s="47" t="s">
        <v>81</v>
      </c>
      <c r="C33" s="21" t="b">
        <f>IF(AND(C32=TRUE,D32=FALSE),TRUE)</f>
        <v>0</v>
      </c>
      <c r="D33" s="21" t="b">
        <f>IF(AND(D32=TRUE,E32=FALSE),TRUE)</f>
        <v>0</v>
      </c>
      <c r="E33" s="21" t="b">
        <f t="shared" ref="E33:BA33" si="8">IF(AND(E32=TRUE,F32=FALSE),TRUE)</f>
        <v>0</v>
      </c>
      <c r="F33" s="21" t="b">
        <f t="shared" si="8"/>
        <v>0</v>
      </c>
      <c r="G33" s="21" t="b">
        <f t="shared" si="8"/>
        <v>0</v>
      </c>
      <c r="H33" s="21" t="b">
        <f t="shared" si="8"/>
        <v>0</v>
      </c>
      <c r="I33" s="21" t="b">
        <f t="shared" si="8"/>
        <v>0</v>
      </c>
      <c r="J33" s="21" t="b">
        <f t="shared" si="8"/>
        <v>0</v>
      </c>
      <c r="K33" s="21" t="b">
        <f t="shared" si="8"/>
        <v>0</v>
      </c>
      <c r="L33" s="21" t="b">
        <f t="shared" si="8"/>
        <v>0</v>
      </c>
      <c r="M33" s="21" t="b">
        <f t="shared" si="8"/>
        <v>0</v>
      </c>
      <c r="N33" s="21" t="b">
        <f t="shared" si="8"/>
        <v>0</v>
      </c>
      <c r="O33" s="21" t="b">
        <f t="shared" si="8"/>
        <v>0</v>
      </c>
      <c r="P33" s="21" t="b">
        <f t="shared" si="8"/>
        <v>0</v>
      </c>
      <c r="Q33" s="21" t="b">
        <f t="shared" si="8"/>
        <v>0</v>
      </c>
      <c r="R33" s="21" t="b">
        <f t="shared" si="8"/>
        <v>0</v>
      </c>
      <c r="S33" s="21" t="b">
        <f t="shared" si="8"/>
        <v>0</v>
      </c>
      <c r="T33" s="21" t="b">
        <f t="shared" si="8"/>
        <v>0</v>
      </c>
      <c r="U33" s="21" t="b">
        <f t="shared" si="8"/>
        <v>0</v>
      </c>
      <c r="V33" s="21" t="b">
        <f t="shared" si="8"/>
        <v>0</v>
      </c>
      <c r="W33" s="21" t="b">
        <f t="shared" si="8"/>
        <v>0</v>
      </c>
      <c r="X33" s="21" t="b">
        <f t="shared" si="8"/>
        <v>0</v>
      </c>
      <c r="Y33" s="21" t="b">
        <f t="shared" si="8"/>
        <v>0</v>
      </c>
      <c r="Z33" s="21" t="b">
        <f t="shared" si="8"/>
        <v>0</v>
      </c>
      <c r="AA33" s="21" t="b">
        <f t="shared" si="8"/>
        <v>1</v>
      </c>
      <c r="AB33" s="21" t="b">
        <f t="shared" si="8"/>
        <v>0</v>
      </c>
      <c r="AC33" s="21" t="b">
        <f t="shared" si="8"/>
        <v>0</v>
      </c>
      <c r="AD33" s="21" t="b">
        <f t="shared" si="8"/>
        <v>0</v>
      </c>
      <c r="AE33" s="21" t="b">
        <f t="shared" si="8"/>
        <v>0</v>
      </c>
      <c r="AF33" s="21" t="b">
        <f t="shared" si="8"/>
        <v>0</v>
      </c>
      <c r="AG33" s="21" t="b">
        <f t="shared" si="8"/>
        <v>0</v>
      </c>
      <c r="AH33" s="21" t="b">
        <f t="shared" si="8"/>
        <v>0</v>
      </c>
      <c r="AI33" s="21" t="b">
        <f t="shared" si="8"/>
        <v>0</v>
      </c>
      <c r="AJ33" s="21" t="b">
        <f t="shared" si="8"/>
        <v>0</v>
      </c>
      <c r="AK33" s="21" t="b">
        <f t="shared" si="8"/>
        <v>0</v>
      </c>
      <c r="AL33" s="21" t="b">
        <f t="shared" si="8"/>
        <v>0</v>
      </c>
      <c r="AM33" s="21" t="b">
        <f t="shared" si="8"/>
        <v>0</v>
      </c>
      <c r="AN33" s="21" t="b">
        <f t="shared" si="8"/>
        <v>0</v>
      </c>
      <c r="AO33" s="21" t="b">
        <f t="shared" si="8"/>
        <v>0</v>
      </c>
      <c r="AP33" s="21" t="b">
        <f t="shared" si="8"/>
        <v>0</v>
      </c>
      <c r="AQ33" s="21" t="b">
        <f t="shared" si="8"/>
        <v>0</v>
      </c>
      <c r="AR33" s="21" t="b">
        <f t="shared" si="8"/>
        <v>0</v>
      </c>
      <c r="AS33" s="21" t="b">
        <f t="shared" si="8"/>
        <v>0</v>
      </c>
      <c r="AT33" s="21" t="b">
        <f t="shared" si="8"/>
        <v>0</v>
      </c>
      <c r="AU33" s="21" t="b">
        <f t="shared" si="8"/>
        <v>0</v>
      </c>
      <c r="AV33" s="21" t="b">
        <f t="shared" si="8"/>
        <v>0</v>
      </c>
      <c r="AW33" s="21" t="b">
        <f t="shared" si="8"/>
        <v>0</v>
      </c>
      <c r="AX33" s="21" t="b">
        <f t="shared" si="8"/>
        <v>0</v>
      </c>
      <c r="AY33" s="21" t="b">
        <f t="shared" si="8"/>
        <v>0</v>
      </c>
      <c r="AZ33" s="21" t="b">
        <f t="shared" si="8"/>
        <v>0</v>
      </c>
      <c r="BA33" s="21" t="b">
        <f t="shared" si="8"/>
        <v>0</v>
      </c>
    </row>
    <row r="34" spans="1:53" s="41" customFormat="1" x14ac:dyDescent="0.25">
      <c r="A34"/>
      <c r="B34" s="44" t="s">
        <v>66</v>
      </c>
      <c r="C34" s="37"/>
      <c r="D34" s="38">
        <f>MATCH(TRUE,D33:BA33,0)</f>
        <v>24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53" ht="15.75" thickBot="1" x14ac:dyDescent="0.3"/>
    <row r="36" spans="1:53" x14ac:dyDescent="0.25">
      <c r="B36" s="27" t="s">
        <v>68</v>
      </c>
      <c r="C36" s="28"/>
      <c r="D36" s="29"/>
    </row>
    <row r="37" spans="1:53" x14ac:dyDescent="0.25">
      <c r="B37" s="30" t="s">
        <v>71</v>
      </c>
      <c r="C37" s="24"/>
      <c r="D37" s="31">
        <f>HLOOKUP(D34,D25:BA28,4)</f>
        <v>-16159.845864000265</v>
      </c>
    </row>
    <row r="38" spans="1:53" x14ac:dyDescent="0.25">
      <c r="B38" s="32" t="s">
        <v>72</v>
      </c>
      <c r="C38" s="33"/>
      <c r="D38" s="34">
        <f>HLOOKUP(D34+1,D25:BA28,4)</f>
        <v>6785.918127999641</v>
      </c>
    </row>
    <row r="39" spans="1:53" x14ac:dyDescent="0.25">
      <c r="B39" s="30" t="s">
        <v>73</v>
      </c>
      <c r="C39" s="24"/>
      <c r="D39" s="31">
        <f>D34</f>
        <v>24</v>
      </c>
    </row>
    <row r="40" spans="1:53" ht="15.75" thickBot="1" x14ac:dyDescent="0.3">
      <c r="B40" s="32" t="s">
        <v>74</v>
      </c>
      <c r="C40" s="33"/>
      <c r="D40" s="34">
        <f>D39+1</f>
        <v>25</v>
      </c>
    </row>
    <row r="41" spans="1:53" ht="15.75" thickBot="1" x14ac:dyDescent="0.3">
      <c r="B41" s="39" t="s">
        <v>75</v>
      </c>
      <c r="C41" s="40"/>
      <c r="D41" s="49">
        <f>IF(D39&lt;50,(D38*D39-D37*D40)/(D38-D37),"1e+99")</f>
        <v>24.704262707035358</v>
      </c>
    </row>
    <row r="43" spans="1:53" x14ac:dyDescent="0.25">
      <c r="B43" s="5" t="s">
        <v>76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x14ac:dyDescent="0.25">
      <c r="B44" s="16" t="str">
        <f>B12</f>
        <v>Year</v>
      </c>
      <c r="C44" s="22"/>
      <c r="D44" s="48">
        <f t="shared" ref="D44:BA44" si="9">D12</f>
        <v>1</v>
      </c>
      <c r="E44" s="48">
        <f t="shared" si="9"/>
        <v>2</v>
      </c>
      <c r="F44" s="48">
        <f t="shared" si="9"/>
        <v>3</v>
      </c>
      <c r="G44" s="48">
        <f t="shared" si="9"/>
        <v>4</v>
      </c>
      <c r="H44" s="48">
        <f t="shared" si="9"/>
        <v>5</v>
      </c>
      <c r="I44" s="48">
        <f t="shared" si="9"/>
        <v>6</v>
      </c>
      <c r="J44" s="48">
        <f t="shared" si="9"/>
        <v>7</v>
      </c>
      <c r="K44" s="48">
        <f t="shared" si="9"/>
        <v>8</v>
      </c>
      <c r="L44" s="48">
        <f t="shared" si="9"/>
        <v>9</v>
      </c>
      <c r="M44" s="48">
        <f t="shared" si="9"/>
        <v>10</v>
      </c>
      <c r="N44" s="48">
        <f t="shared" si="9"/>
        <v>11</v>
      </c>
      <c r="O44" s="48">
        <f t="shared" si="9"/>
        <v>12</v>
      </c>
      <c r="P44" s="48">
        <f t="shared" si="9"/>
        <v>13</v>
      </c>
      <c r="Q44" s="48">
        <f t="shared" si="9"/>
        <v>14</v>
      </c>
      <c r="R44" s="48">
        <f t="shared" si="9"/>
        <v>15</v>
      </c>
      <c r="S44" s="48">
        <f t="shared" si="9"/>
        <v>16</v>
      </c>
      <c r="T44" s="48">
        <f t="shared" si="9"/>
        <v>17</v>
      </c>
      <c r="U44" s="48">
        <f t="shared" si="9"/>
        <v>18</v>
      </c>
      <c r="V44" s="48">
        <f t="shared" si="9"/>
        <v>19</v>
      </c>
      <c r="W44" s="48">
        <f t="shared" si="9"/>
        <v>20</v>
      </c>
      <c r="X44" s="48">
        <f t="shared" si="9"/>
        <v>21</v>
      </c>
      <c r="Y44" s="48">
        <f t="shared" si="9"/>
        <v>22</v>
      </c>
      <c r="Z44" s="48">
        <f t="shared" si="9"/>
        <v>23</v>
      </c>
      <c r="AA44" s="48">
        <f t="shared" si="9"/>
        <v>24</v>
      </c>
      <c r="AB44" s="48">
        <f t="shared" si="9"/>
        <v>25</v>
      </c>
      <c r="AC44" s="48">
        <f t="shared" si="9"/>
        <v>26</v>
      </c>
      <c r="AD44" s="48">
        <f t="shared" si="9"/>
        <v>27</v>
      </c>
      <c r="AE44" s="48">
        <f t="shared" si="9"/>
        <v>28</v>
      </c>
      <c r="AF44" s="48">
        <f t="shared" si="9"/>
        <v>29</v>
      </c>
      <c r="AG44" s="48">
        <f t="shared" si="9"/>
        <v>30</v>
      </c>
      <c r="AH44" s="48">
        <f t="shared" si="9"/>
        <v>31</v>
      </c>
      <c r="AI44" s="48">
        <f t="shared" si="9"/>
        <v>32</v>
      </c>
      <c r="AJ44" s="48">
        <f t="shared" si="9"/>
        <v>33</v>
      </c>
      <c r="AK44" s="48">
        <f t="shared" si="9"/>
        <v>34</v>
      </c>
      <c r="AL44" s="48">
        <f t="shared" si="9"/>
        <v>35</v>
      </c>
      <c r="AM44" s="48">
        <f t="shared" si="9"/>
        <v>36</v>
      </c>
      <c r="AN44" s="48">
        <f t="shared" si="9"/>
        <v>37</v>
      </c>
      <c r="AO44" s="48">
        <f t="shared" si="9"/>
        <v>38</v>
      </c>
      <c r="AP44" s="48">
        <f t="shared" si="9"/>
        <v>39</v>
      </c>
      <c r="AQ44" s="48">
        <f t="shared" si="9"/>
        <v>40</v>
      </c>
      <c r="AR44" s="48">
        <f t="shared" si="9"/>
        <v>41</v>
      </c>
      <c r="AS44" s="48">
        <f t="shared" si="9"/>
        <v>42</v>
      </c>
      <c r="AT44" s="48">
        <f t="shared" si="9"/>
        <v>43</v>
      </c>
      <c r="AU44" s="48">
        <f t="shared" si="9"/>
        <v>44</v>
      </c>
      <c r="AV44" s="48">
        <f t="shared" si="9"/>
        <v>45</v>
      </c>
      <c r="AW44" s="48">
        <f t="shared" si="9"/>
        <v>46</v>
      </c>
      <c r="AX44" s="48">
        <f t="shared" si="9"/>
        <v>47</v>
      </c>
      <c r="AY44" s="48">
        <f t="shared" si="9"/>
        <v>48</v>
      </c>
      <c r="AZ44" s="48">
        <f t="shared" si="9"/>
        <v>49</v>
      </c>
      <c r="BA44" s="48">
        <f t="shared" si="9"/>
        <v>50</v>
      </c>
    </row>
    <row r="45" spans="1:53" x14ac:dyDescent="0.25">
      <c r="B45" s="3" t="s">
        <v>77</v>
      </c>
      <c r="C45" s="11"/>
      <c r="D45" s="11">
        <f>'Cash Flow - Paste Here'!C68</f>
        <v>306638.15999999997</v>
      </c>
      <c r="E45" s="11">
        <f>'Cash Flow - Paste Here'!D68</f>
        <v>21256.48</v>
      </c>
      <c r="F45" s="11">
        <f>'Cash Flow - Paste Here'!E68</f>
        <v>-20634.599999999999</v>
      </c>
      <c r="G45" s="11">
        <f>'Cash Flow - Paste Here'!F68</f>
        <v>-46111.1</v>
      </c>
      <c r="H45" s="11">
        <f>'Cash Flow - Paste Here'!G68</f>
        <v>-46934.52</v>
      </c>
      <c r="I45" s="11">
        <f>'Cash Flow - Paste Here'!H68</f>
        <v>-66395.37</v>
      </c>
      <c r="J45" s="11">
        <f>'Cash Flow - Paste Here'!I68</f>
        <v>-85950.42</v>
      </c>
      <c r="K45" s="11">
        <f>'Cash Flow - Paste Here'!J68</f>
        <v>-87056.99</v>
      </c>
      <c r="L45" s="11">
        <f>'Cash Flow - Paste Here'!K68</f>
        <v>-88273.51</v>
      </c>
      <c r="M45" s="11">
        <f>'Cash Flow - Paste Here'!L68</f>
        <v>-89608.75</v>
      </c>
      <c r="N45" s="11">
        <f>'Cash Flow - Paste Here'!M68</f>
        <v>-96143.19</v>
      </c>
      <c r="O45" s="11">
        <f>'Cash Flow - Paste Here'!N68</f>
        <v>-97719.59</v>
      </c>
      <c r="P45" s="11">
        <f>'Cash Flow - Paste Here'!O68</f>
        <v>-99445.39</v>
      </c>
      <c r="Q45" s="11">
        <f>'Cash Flow - Paste Here'!P68</f>
        <v>-101332.36</v>
      </c>
      <c r="R45" s="11">
        <f>'Cash Flow - Paste Here'!Q68</f>
        <v>-103393.15</v>
      </c>
      <c r="S45" s="11">
        <f>'Cash Flow - Paste Here'!R68</f>
        <v>17208.71</v>
      </c>
      <c r="T45" s="11">
        <f>'Cash Flow - Paste Here'!S68</f>
        <v>17802.61</v>
      </c>
      <c r="U45" s="11">
        <f>'Cash Flow - Paste Here'!T68</f>
        <v>18406.98</v>
      </c>
      <c r="V45" s="11">
        <f>'Cash Flow - Paste Here'!U68</f>
        <v>19022</v>
      </c>
      <c r="W45" s="11">
        <f>'Cash Flow - Paste Here'!V68</f>
        <v>19647.84</v>
      </c>
      <c r="X45" s="11">
        <f>'Cash Flow - Paste Here'!W68</f>
        <v>20284.68</v>
      </c>
      <c r="Y45" s="11">
        <f>'Cash Flow - Paste Here'!X68</f>
        <v>20932.7</v>
      </c>
      <c r="Z45" s="11">
        <f>'Cash Flow - Paste Here'!Y68</f>
        <v>21592.1</v>
      </c>
      <c r="AA45" s="11">
        <f>'Cash Flow - Paste Here'!Z68</f>
        <v>22263.05</v>
      </c>
      <c r="AB45" s="11">
        <f>'Cash Flow - Paste Here'!AA68</f>
        <v>22945.759999999998</v>
      </c>
      <c r="AC45" s="11">
        <f>'Cash Flow - Paste Here'!AB68</f>
        <v>23640.41</v>
      </c>
      <c r="AD45" s="11">
        <f>'Cash Flow - Paste Here'!AC68</f>
        <v>24347.200000000001</v>
      </c>
      <c r="AE45" s="11">
        <f>'Cash Flow - Paste Here'!AD68</f>
        <v>25066.33</v>
      </c>
      <c r="AF45" s="11">
        <f>'Cash Flow - Paste Here'!AE68</f>
        <v>25798</v>
      </c>
      <c r="AG45" s="11">
        <f>'Cash Flow - Paste Here'!AF68</f>
        <v>26542.42</v>
      </c>
      <c r="AH45" s="11">
        <f>'Cash Flow - Paste Here'!AG68</f>
        <v>0</v>
      </c>
      <c r="AI45" s="11">
        <f>'Cash Flow - Paste Here'!AH68</f>
        <v>0</v>
      </c>
      <c r="AJ45" s="11">
        <f>'Cash Flow - Paste Here'!AI68</f>
        <v>0</v>
      </c>
      <c r="AK45" s="11">
        <f>'Cash Flow - Paste Here'!AJ68</f>
        <v>0</v>
      </c>
      <c r="AL45" s="11">
        <f>'Cash Flow - Paste Here'!AK68</f>
        <v>0</v>
      </c>
      <c r="AM45" s="11">
        <f>'Cash Flow - Paste Here'!AL68</f>
        <v>0</v>
      </c>
      <c r="AN45" s="11">
        <f>'Cash Flow - Paste Here'!AM68</f>
        <v>0</v>
      </c>
      <c r="AO45" s="11">
        <f>'Cash Flow - Paste Here'!AN68</f>
        <v>0</v>
      </c>
      <c r="AP45" s="11">
        <f>'Cash Flow - Paste Here'!AO68</f>
        <v>0</v>
      </c>
      <c r="AQ45" s="11">
        <f>'Cash Flow - Paste Here'!AP68</f>
        <v>0</v>
      </c>
      <c r="AR45" s="11">
        <f>'Cash Flow - Paste Here'!AQ68</f>
        <v>0</v>
      </c>
      <c r="AS45" s="11">
        <f>'Cash Flow - Paste Here'!AR68</f>
        <v>0</v>
      </c>
      <c r="AT45" s="11">
        <f>'Cash Flow - Paste Here'!AS68</f>
        <v>0</v>
      </c>
      <c r="AU45" s="11">
        <f>'Cash Flow - Paste Here'!AT68</f>
        <v>0</v>
      </c>
      <c r="AV45" s="11">
        <f>'Cash Flow - Paste Here'!AU68</f>
        <v>0</v>
      </c>
      <c r="AW45" s="11">
        <f>'Cash Flow - Paste Here'!AV68</f>
        <v>0</v>
      </c>
      <c r="AX45" s="11">
        <f>'Cash Flow - Paste Here'!AW68</f>
        <v>0</v>
      </c>
      <c r="AY45" s="11">
        <f>'Cash Flow - Paste Here'!AX68</f>
        <v>0</v>
      </c>
      <c r="AZ45" s="11">
        <f>'Cash Flow - Paste Here'!AY68</f>
        <v>0</v>
      </c>
      <c r="BA45" s="11">
        <f>'Cash Flow - Paste Here'!AZ68</f>
        <v>0</v>
      </c>
    </row>
    <row r="46" spans="1:53" x14ac:dyDescent="0.25">
      <c r="B46" s="4" t="s">
        <v>80</v>
      </c>
      <c r="C46" s="22"/>
      <c r="D46" s="23">
        <f>'Cash Flow - Paste Here'!C28</f>
        <v>122850.1</v>
      </c>
      <c r="E46" s="23">
        <f>'Cash Flow - Paste Here'!D28</f>
        <v>122850.1</v>
      </c>
      <c r="F46" s="23">
        <f>'Cash Flow - Paste Here'!E28</f>
        <v>122850.1</v>
      </c>
      <c r="G46" s="23">
        <f>'Cash Flow - Paste Here'!F28</f>
        <v>122850.1</v>
      </c>
      <c r="H46" s="23">
        <f>'Cash Flow - Paste Here'!G28</f>
        <v>122850.1</v>
      </c>
      <c r="I46" s="23">
        <f>'Cash Flow - Paste Here'!H28</f>
        <v>122850.1</v>
      </c>
      <c r="J46" s="23">
        <f>'Cash Flow - Paste Here'!I28</f>
        <v>122850.1</v>
      </c>
      <c r="K46" s="23">
        <f>'Cash Flow - Paste Here'!J28</f>
        <v>122850.1</v>
      </c>
      <c r="L46" s="23">
        <f>'Cash Flow - Paste Here'!K28</f>
        <v>122850.1</v>
      </c>
      <c r="M46" s="23">
        <f>'Cash Flow - Paste Here'!L28</f>
        <v>122850.1</v>
      </c>
      <c r="N46" s="23">
        <f>'Cash Flow - Paste Here'!M28</f>
        <v>122850.1</v>
      </c>
      <c r="O46" s="23">
        <f>'Cash Flow - Paste Here'!N28</f>
        <v>122850.1</v>
      </c>
      <c r="P46" s="23">
        <f>'Cash Flow - Paste Here'!O28</f>
        <v>122850.1</v>
      </c>
      <c r="Q46" s="23">
        <f>'Cash Flow - Paste Here'!P28</f>
        <v>122850.1</v>
      </c>
      <c r="R46" s="23">
        <f>'Cash Flow - Paste Here'!Q28</f>
        <v>122850.1</v>
      </c>
      <c r="S46" s="23">
        <f>'Cash Flow - Paste Here'!R28</f>
        <v>0</v>
      </c>
      <c r="T46" s="23">
        <f>'Cash Flow - Paste Here'!S28</f>
        <v>0</v>
      </c>
      <c r="U46" s="23">
        <f>'Cash Flow - Paste Here'!T28</f>
        <v>0</v>
      </c>
      <c r="V46" s="23">
        <f>'Cash Flow - Paste Here'!U28</f>
        <v>0</v>
      </c>
      <c r="W46" s="23">
        <f>'Cash Flow - Paste Here'!V28</f>
        <v>0</v>
      </c>
      <c r="X46" s="23">
        <f>'Cash Flow - Paste Here'!W28</f>
        <v>0</v>
      </c>
      <c r="Y46" s="23">
        <f>'Cash Flow - Paste Here'!X28</f>
        <v>0</v>
      </c>
      <c r="Z46" s="23">
        <f>'Cash Flow - Paste Here'!Y28</f>
        <v>0</v>
      </c>
      <c r="AA46" s="23">
        <f>'Cash Flow - Paste Here'!Z28</f>
        <v>0</v>
      </c>
      <c r="AB46" s="23">
        <f>'Cash Flow - Paste Here'!AA28</f>
        <v>0</v>
      </c>
      <c r="AC46" s="23">
        <f>'Cash Flow - Paste Here'!AB28</f>
        <v>0</v>
      </c>
      <c r="AD46" s="23">
        <f>'Cash Flow - Paste Here'!AC28</f>
        <v>0</v>
      </c>
      <c r="AE46" s="23">
        <f>'Cash Flow - Paste Here'!AD28</f>
        <v>0</v>
      </c>
      <c r="AF46" s="23">
        <f>'Cash Flow - Paste Here'!AE28</f>
        <v>0</v>
      </c>
      <c r="AG46" s="23">
        <f>'Cash Flow - Paste Here'!AF28</f>
        <v>0</v>
      </c>
      <c r="AH46" s="23">
        <f>'Cash Flow - Paste Here'!AG28</f>
        <v>0</v>
      </c>
      <c r="AI46" s="23">
        <f>'Cash Flow - Paste Here'!AH28</f>
        <v>0</v>
      </c>
      <c r="AJ46" s="23">
        <f>'Cash Flow - Paste Here'!AI28</f>
        <v>0</v>
      </c>
      <c r="AK46" s="23">
        <f>'Cash Flow - Paste Here'!AJ28</f>
        <v>0</v>
      </c>
      <c r="AL46" s="23">
        <f>'Cash Flow - Paste Here'!AK28</f>
        <v>0</v>
      </c>
      <c r="AM46" s="23">
        <f>'Cash Flow - Paste Here'!AL28</f>
        <v>0</v>
      </c>
      <c r="AN46" s="23">
        <f>'Cash Flow - Paste Here'!AM28</f>
        <v>0</v>
      </c>
      <c r="AO46" s="23">
        <f>'Cash Flow - Paste Here'!AN28</f>
        <v>0</v>
      </c>
      <c r="AP46" s="23">
        <f>'Cash Flow - Paste Here'!AO28</f>
        <v>0</v>
      </c>
      <c r="AQ46" s="23">
        <f>'Cash Flow - Paste Here'!AP28</f>
        <v>0</v>
      </c>
      <c r="AR46" s="23">
        <f>'Cash Flow - Paste Here'!AQ28</f>
        <v>0</v>
      </c>
      <c r="AS46" s="23">
        <f>'Cash Flow - Paste Here'!AR28</f>
        <v>0</v>
      </c>
      <c r="AT46" s="23">
        <f>'Cash Flow - Paste Here'!AS28</f>
        <v>0</v>
      </c>
      <c r="AU46" s="23">
        <f>'Cash Flow - Paste Here'!AT28</f>
        <v>0</v>
      </c>
      <c r="AV46" s="23">
        <f>'Cash Flow - Paste Here'!AU28</f>
        <v>0</v>
      </c>
      <c r="AW46" s="23">
        <f>'Cash Flow - Paste Here'!AV28</f>
        <v>0</v>
      </c>
      <c r="AX46" s="23">
        <f>'Cash Flow - Paste Here'!AW28</f>
        <v>0</v>
      </c>
      <c r="AY46" s="23">
        <f>'Cash Flow - Paste Here'!AX28</f>
        <v>0</v>
      </c>
      <c r="AZ46" s="23">
        <f>'Cash Flow - Paste Here'!AY28</f>
        <v>0</v>
      </c>
      <c r="BA46" s="23">
        <f>'Cash Flow - Paste Here'!AZ28</f>
        <v>0</v>
      </c>
    </row>
    <row r="47" spans="1:53" x14ac:dyDescent="0.25">
      <c r="B47" s="4" t="s">
        <v>78</v>
      </c>
      <c r="C47" s="35"/>
      <c r="D47" s="35">
        <f t="shared" ref="D47:AI47" si="10">D21</f>
        <v>26871.742576000004</v>
      </c>
      <c r="E47" s="35">
        <f t="shared" si="10"/>
        <v>25842.896800000002</v>
      </c>
      <c r="F47" s="35">
        <f t="shared" si="10"/>
        <v>24736.889408000003</v>
      </c>
      <c r="G47" s="35">
        <f t="shared" si="10"/>
        <v>23547.931791999999</v>
      </c>
      <c r="H47" s="35">
        <f t="shared" si="10"/>
        <v>22269.799215999999</v>
      </c>
      <c r="I47" s="35">
        <f t="shared" si="10"/>
        <v>20895.807688000001</v>
      </c>
      <c r="J47" s="35">
        <f t="shared" si="10"/>
        <v>19418.771008</v>
      </c>
      <c r="K47" s="35">
        <f t="shared" si="10"/>
        <v>17830.951207999999</v>
      </c>
      <c r="L47" s="35">
        <f t="shared" si="10"/>
        <v>16124.048640000001</v>
      </c>
      <c r="M47" s="35">
        <f t="shared" si="10"/>
        <v>14289.125984</v>
      </c>
      <c r="N47" s="35">
        <f t="shared" si="10"/>
        <v>12316.585120000002</v>
      </c>
      <c r="O47" s="35">
        <f t="shared" si="10"/>
        <v>10196.104352</v>
      </c>
      <c r="P47" s="35">
        <f t="shared" si="10"/>
        <v>7916.5855440000005</v>
      </c>
      <c r="Q47" s="35">
        <f t="shared" si="10"/>
        <v>5466.1045600000007</v>
      </c>
      <c r="R47" s="35">
        <f t="shared" si="10"/>
        <v>2831.8385760000006</v>
      </c>
      <c r="S47" s="35">
        <f t="shared" si="10"/>
        <v>0</v>
      </c>
      <c r="T47" s="35">
        <f t="shared" si="10"/>
        <v>0</v>
      </c>
      <c r="U47" s="35">
        <f t="shared" si="10"/>
        <v>0</v>
      </c>
      <c r="V47" s="35">
        <f t="shared" si="10"/>
        <v>0</v>
      </c>
      <c r="W47" s="35">
        <f t="shared" si="10"/>
        <v>0</v>
      </c>
      <c r="X47" s="35">
        <f t="shared" si="10"/>
        <v>0</v>
      </c>
      <c r="Y47" s="35">
        <f t="shared" si="10"/>
        <v>0</v>
      </c>
      <c r="Z47" s="35">
        <f t="shared" si="10"/>
        <v>0</v>
      </c>
      <c r="AA47" s="35">
        <f t="shared" si="10"/>
        <v>0</v>
      </c>
      <c r="AB47" s="35">
        <f t="shared" si="10"/>
        <v>0</v>
      </c>
      <c r="AC47" s="35">
        <f t="shared" si="10"/>
        <v>0</v>
      </c>
      <c r="AD47" s="35">
        <f t="shared" si="10"/>
        <v>0</v>
      </c>
      <c r="AE47" s="35">
        <f t="shared" si="10"/>
        <v>0</v>
      </c>
      <c r="AF47" s="35">
        <f t="shared" si="10"/>
        <v>0</v>
      </c>
      <c r="AG47" s="35">
        <f t="shared" si="10"/>
        <v>0</v>
      </c>
      <c r="AH47" s="35">
        <f t="shared" si="10"/>
        <v>0</v>
      </c>
      <c r="AI47" s="35">
        <f t="shared" si="10"/>
        <v>0</v>
      </c>
      <c r="AJ47" s="35">
        <f t="shared" ref="AJ47:BA47" si="11">AJ21</f>
        <v>0</v>
      </c>
      <c r="AK47" s="35">
        <f t="shared" si="11"/>
        <v>0</v>
      </c>
      <c r="AL47" s="35">
        <f t="shared" si="11"/>
        <v>0</v>
      </c>
      <c r="AM47" s="35">
        <f t="shared" si="11"/>
        <v>0</v>
      </c>
      <c r="AN47" s="35">
        <f t="shared" si="11"/>
        <v>0</v>
      </c>
      <c r="AO47" s="35">
        <f t="shared" si="11"/>
        <v>0</v>
      </c>
      <c r="AP47" s="35">
        <f t="shared" si="11"/>
        <v>0</v>
      </c>
      <c r="AQ47" s="35">
        <f t="shared" si="11"/>
        <v>0</v>
      </c>
      <c r="AR47" s="35">
        <f t="shared" si="11"/>
        <v>0</v>
      </c>
      <c r="AS47" s="35">
        <f t="shared" si="11"/>
        <v>0</v>
      </c>
      <c r="AT47" s="35">
        <f t="shared" si="11"/>
        <v>0</v>
      </c>
      <c r="AU47" s="35">
        <f t="shared" si="11"/>
        <v>0</v>
      </c>
      <c r="AV47" s="35">
        <f t="shared" si="11"/>
        <v>0</v>
      </c>
      <c r="AW47" s="35">
        <f t="shared" si="11"/>
        <v>0</v>
      </c>
      <c r="AX47" s="35">
        <f t="shared" si="11"/>
        <v>0</v>
      </c>
      <c r="AY47" s="35">
        <f t="shared" si="11"/>
        <v>0</v>
      </c>
      <c r="AZ47" s="35">
        <f t="shared" si="11"/>
        <v>0</v>
      </c>
      <c r="BA47" s="35">
        <f t="shared" si="11"/>
        <v>0</v>
      </c>
    </row>
    <row r="48" spans="1:53" x14ac:dyDescent="0.25">
      <c r="B48" s="36" t="s">
        <v>79</v>
      </c>
      <c r="C48" s="37"/>
      <c r="D48" s="38">
        <f>D45+D46-D21</f>
        <v>402616.51742400002</v>
      </c>
      <c r="E48" s="38">
        <f t="shared" ref="E48:BA48" si="12">E45+E46-E21</f>
        <v>118263.68320000001</v>
      </c>
      <c r="F48" s="38">
        <f t="shared" si="12"/>
        <v>77478.610591999997</v>
      </c>
      <c r="G48" s="38">
        <f t="shared" si="12"/>
        <v>53191.068207999997</v>
      </c>
      <c r="H48" s="38">
        <f t="shared" si="12"/>
        <v>53645.780784000017</v>
      </c>
      <c r="I48" s="38">
        <f t="shared" si="12"/>
        <v>35558.92231200001</v>
      </c>
      <c r="J48" s="38">
        <f t="shared" si="12"/>
        <v>17480.908992000008</v>
      </c>
      <c r="K48" s="38">
        <f t="shared" si="12"/>
        <v>17962.158792000002</v>
      </c>
      <c r="L48" s="38">
        <f t="shared" si="12"/>
        <v>18452.54136000001</v>
      </c>
      <c r="M48" s="38">
        <f t="shared" si="12"/>
        <v>18952.224016000007</v>
      </c>
      <c r="N48" s="38">
        <f t="shared" si="12"/>
        <v>14390.324880000002</v>
      </c>
      <c r="O48" s="38">
        <f t="shared" si="12"/>
        <v>14934.405648000009</v>
      </c>
      <c r="P48" s="38">
        <f t="shared" si="12"/>
        <v>15488.124456000005</v>
      </c>
      <c r="Q48" s="38">
        <f t="shared" si="12"/>
        <v>16051.635440000005</v>
      </c>
      <c r="R48" s="38">
        <f t="shared" si="12"/>
        <v>16625.11142400001</v>
      </c>
      <c r="S48" s="38">
        <f t="shared" si="12"/>
        <v>17208.71</v>
      </c>
      <c r="T48" s="38">
        <f t="shared" si="12"/>
        <v>17802.61</v>
      </c>
      <c r="U48" s="38">
        <f t="shared" si="12"/>
        <v>18406.98</v>
      </c>
      <c r="V48" s="38">
        <f t="shared" si="12"/>
        <v>19022</v>
      </c>
      <c r="W48" s="38">
        <f t="shared" si="12"/>
        <v>19647.84</v>
      </c>
      <c r="X48" s="38">
        <f t="shared" si="12"/>
        <v>20284.68</v>
      </c>
      <c r="Y48" s="38">
        <f t="shared" si="12"/>
        <v>20932.7</v>
      </c>
      <c r="Z48" s="38">
        <f t="shared" si="12"/>
        <v>21592.1</v>
      </c>
      <c r="AA48" s="38">
        <f t="shared" si="12"/>
        <v>22263.05</v>
      </c>
      <c r="AB48" s="38">
        <f t="shared" si="12"/>
        <v>22945.759999999998</v>
      </c>
      <c r="AC48" s="38">
        <f t="shared" si="12"/>
        <v>23640.41</v>
      </c>
      <c r="AD48" s="38">
        <f t="shared" si="12"/>
        <v>24347.200000000001</v>
      </c>
      <c r="AE48" s="38">
        <f t="shared" si="12"/>
        <v>25066.33</v>
      </c>
      <c r="AF48" s="38">
        <f t="shared" si="12"/>
        <v>25798</v>
      </c>
      <c r="AG48" s="38">
        <f t="shared" si="12"/>
        <v>26542.42</v>
      </c>
      <c r="AH48" s="38">
        <f t="shared" si="12"/>
        <v>0</v>
      </c>
      <c r="AI48" s="38">
        <f t="shared" si="12"/>
        <v>0</v>
      </c>
      <c r="AJ48" s="38">
        <f t="shared" si="12"/>
        <v>0</v>
      </c>
      <c r="AK48" s="38">
        <f t="shared" si="12"/>
        <v>0</v>
      </c>
      <c r="AL48" s="38">
        <f t="shared" si="12"/>
        <v>0</v>
      </c>
      <c r="AM48" s="38">
        <f t="shared" si="12"/>
        <v>0</v>
      </c>
      <c r="AN48" s="38">
        <f t="shared" si="12"/>
        <v>0</v>
      </c>
      <c r="AO48" s="38">
        <f t="shared" si="12"/>
        <v>0</v>
      </c>
      <c r="AP48" s="38">
        <f t="shared" si="12"/>
        <v>0</v>
      </c>
      <c r="AQ48" s="38">
        <f t="shared" si="12"/>
        <v>0</v>
      </c>
      <c r="AR48" s="38">
        <f t="shared" si="12"/>
        <v>0</v>
      </c>
      <c r="AS48" s="38">
        <f t="shared" si="12"/>
        <v>0</v>
      </c>
      <c r="AT48" s="38">
        <f t="shared" si="12"/>
        <v>0</v>
      </c>
      <c r="AU48" s="38">
        <f t="shared" si="12"/>
        <v>0</v>
      </c>
      <c r="AV48" s="38">
        <f t="shared" si="12"/>
        <v>0</v>
      </c>
      <c r="AW48" s="38">
        <f t="shared" si="12"/>
        <v>0</v>
      </c>
      <c r="AX48" s="38">
        <f t="shared" si="12"/>
        <v>0</v>
      </c>
      <c r="AY48" s="38">
        <f t="shared" si="12"/>
        <v>0</v>
      </c>
      <c r="AZ48" s="38">
        <f t="shared" si="12"/>
        <v>0</v>
      </c>
      <c r="BA48" s="38">
        <f t="shared" si="12"/>
        <v>0</v>
      </c>
    </row>
  </sheetData>
  <conditionalFormatting sqref="D29:BA2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workbookViewId="0">
      <selection sqref="A1:AF68"/>
    </sheetView>
  </sheetViews>
  <sheetFormatPr defaultRowHeight="12" x14ac:dyDescent="0.2"/>
  <cols>
    <col min="1" max="1" width="36.7109375" style="2" bestFit="1" customWidth="1"/>
    <col min="2" max="2" width="11" style="1" bestFit="1" customWidth="1"/>
    <col min="3" max="3" width="10" style="1" bestFit="1" customWidth="1"/>
    <col min="4" max="6" width="11.7109375" style="1" bestFit="1" customWidth="1"/>
    <col min="7" max="17" width="10.7109375" style="1" bestFit="1" customWidth="1"/>
    <col min="18" max="32" width="9.7109375" style="1" bestFit="1" customWidth="1"/>
    <col min="33" max="16384" width="9.140625" style="1"/>
  </cols>
  <sheetData>
    <row r="1" spans="1:32" s="2" customFormat="1" x14ac:dyDescent="0.2"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</row>
    <row r="2" spans="1:32" x14ac:dyDescent="0.2">
      <c r="A2" s="2" t="s">
        <v>0</v>
      </c>
      <c r="B2" s="1">
        <v>0</v>
      </c>
      <c r="C2" s="1">
        <v>398124</v>
      </c>
      <c r="D2" s="1">
        <v>396134</v>
      </c>
      <c r="E2" s="1">
        <v>394153</v>
      </c>
      <c r="F2" s="1">
        <v>392182</v>
      </c>
      <c r="G2" s="1">
        <v>390221</v>
      </c>
      <c r="H2" s="1">
        <v>388270</v>
      </c>
      <c r="I2" s="1">
        <v>386329</v>
      </c>
      <c r="J2" s="1">
        <v>384397</v>
      </c>
      <c r="K2" s="1">
        <v>382475</v>
      </c>
      <c r="L2" s="1">
        <v>380563</v>
      </c>
      <c r="M2" s="1">
        <v>378660</v>
      </c>
      <c r="N2" s="1">
        <v>376767</v>
      </c>
      <c r="O2" s="1">
        <v>374883</v>
      </c>
      <c r="P2" s="1">
        <v>373009</v>
      </c>
      <c r="Q2" s="1">
        <v>371144</v>
      </c>
      <c r="R2" s="1">
        <v>369288</v>
      </c>
      <c r="S2" s="1">
        <v>367441</v>
      </c>
      <c r="T2" s="1">
        <v>365604</v>
      </c>
      <c r="U2" s="1">
        <v>363776</v>
      </c>
      <c r="V2" s="1">
        <v>361957</v>
      </c>
      <c r="W2" s="1">
        <v>360147</v>
      </c>
      <c r="X2" s="1">
        <v>358347</v>
      </c>
      <c r="Y2" s="1">
        <v>356555</v>
      </c>
      <c r="Z2" s="1">
        <v>354772</v>
      </c>
      <c r="AA2" s="1">
        <v>352998</v>
      </c>
      <c r="AB2" s="1">
        <v>351233</v>
      </c>
      <c r="AC2" s="1">
        <v>349477</v>
      </c>
      <c r="AD2" s="1">
        <v>347730</v>
      </c>
      <c r="AE2" s="1">
        <v>345991</v>
      </c>
      <c r="AF2" s="1">
        <v>344261</v>
      </c>
    </row>
    <row r="3" spans="1:32" x14ac:dyDescent="0.2">
      <c r="A3" s="2" t="s">
        <v>1</v>
      </c>
      <c r="B3" s="1">
        <v>0</v>
      </c>
      <c r="C3" s="1">
        <v>47774.92</v>
      </c>
      <c r="D3" s="1">
        <v>48724.45</v>
      </c>
      <c r="E3" s="1">
        <v>49692.85</v>
      </c>
      <c r="F3" s="1">
        <v>50680.49</v>
      </c>
      <c r="G3" s="1">
        <v>51687.77</v>
      </c>
      <c r="H3" s="1">
        <v>52715.06</v>
      </c>
      <c r="I3" s="1">
        <v>53762.77</v>
      </c>
      <c r="J3" s="1">
        <v>54831.31</v>
      </c>
      <c r="K3" s="1">
        <v>55921.08</v>
      </c>
      <c r="L3" s="1">
        <v>57032.51</v>
      </c>
      <c r="M3" s="1">
        <v>58166.03</v>
      </c>
      <c r="N3" s="1">
        <v>59322.080000000002</v>
      </c>
      <c r="O3" s="1">
        <v>60501.11</v>
      </c>
      <c r="P3" s="1">
        <v>61703.57</v>
      </c>
      <c r="Q3" s="1">
        <v>62929.93</v>
      </c>
      <c r="R3" s="1">
        <v>64180.66</v>
      </c>
      <c r="S3" s="1">
        <v>65456.25</v>
      </c>
      <c r="T3" s="1">
        <v>66757.19</v>
      </c>
      <c r="U3" s="1">
        <v>68083.990000000005</v>
      </c>
      <c r="V3" s="1">
        <v>69437.16</v>
      </c>
      <c r="W3" s="1">
        <v>70817.22</v>
      </c>
      <c r="X3" s="1">
        <v>72224.72</v>
      </c>
      <c r="Y3" s="1">
        <v>73660.179999999993</v>
      </c>
      <c r="Z3" s="1">
        <v>75124.179999999993</v>
      </c>
      <c r="AA3" s="1">
        <v>76617.27</v>
      </c>
      <c r="AB3" s="1">
        <v>78140.039999999994</v>
      </c>
      <c r="AC3" s="1">
        <v>79693.070000000007</v>
      </c>
      <c r="AD3" s="1">
        <v>81276.97</v>
      </c>
      <c r="AE3" s="1">
        <v>82892.350000000006</v>
      </c>
      <c r="AF3" s="1">
        <v>84539.839999999997</v>
      </c>
    </row>
    <row r="5" spans="1:32" x14ac:dyDescent="0.2">
      <c r="A5" s="2" t="s">
        <v>2</v>
      </c>
    </row>
    <row r="6" spans="1:32" x14ac:dyDescent="0.2">
      <c r="A6" s="2" t="s">
        <v>3</v>
      </c>
      <c r="B6" s="1">
        <v>581661.81000000006</v>
      </c>
    </row>
    <row r="7" spans="1:32" x14ac:dyDescent="0.2">
      <c r="A7" s="2" t="s">
        <v>4</v>
      </c>
      <c r="B7" s="1">
        <v>4350975.7</v>
      </c>
    </row>
    <row r="8" spans="1:32" x14ac:dyDescent="0.2">
      <c r="A8" s="2" t="s">
        <v>5</v>
      </c>
      <c r="B8" s="1">
        <v>13.37</v>
      </c>
    </row>
    <row r="9" spans="1:32" x14ac:dyDescent="0.2">
      <c r="A9" s="2" t="s">
        <v>6</v>
      </c>
      <c r="B9" s="1">
        <v>5671337.0800000001</v>
      </c>
    </row>
    <row r="10" spans="1:32" x14ac:dyDescent="0.2">
      <c r="A10" s="2" t="s">
        <v>7</v>
      </c>
      <c r="B10" s="1">
        <v>10.26</v>
      </c>
    </row>
    <row r="12" spans="1:32" x14ac:dyDescent="0.2">
      <c r="A12" s="2" t="s">
        <v>8</v>
      </c>
    </row>
    <row r="13" spans="1:32" x14ac:dyDescent="0.2">
      <c r="A13" s="2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</row>
    <row r="14" spans="1:32" x14ac:dyDescent="0.2">
      <c r="A14" s="2" t="s">
        <v>10</v>
      </c>
      <c r="B14" s="1">
        <v>0</v>
      </c>
      <c r="C14" s="1">
        <v>5000</v>
      </c>
      <c r="D14" s="1">
        <v>5125</v>
      </c>
      <c r="E14" s="1">
        <v>5253.13</v>
      </c>
      <c r="F14" s="1">
        <v>5384.45</v>
      </c>
      <c r="G14" s="1">
        <v>5519.06</v>
      </c>
      <c r="H14" s="1">
        <v>5657.04</v>
      </c>
      <c r="I14" s="1">
        <v>5798.47</v>
      </c>
      <c r="J14" s="1">
        <v>5943.43</v>
      </c>
      <c r="K14" s="1">
        <v>6092.01</v>
      </c>
      <c r="L14" s="1">
        <v>6244.31</v>
      </c>
      <c r="M14" s="1">
        <v>6400.42</v>
      </c>
      <c r="N14" s="1">
        <v>6560.43</v>
      </c>
      <c r="O14" s="1">
        <v>6724.44</v>
      </c>
      <c r="P14" s="1">
        <v>6892.56</v>
      </c>
      <c r="Q14" s="1">
        <v>7064.87</v>
      </c>
      <c r="R14" s="1">
        <v>7241.49</v>
      </c>
      <c r="S14" s="1">
        <v>7422.53</v>
      </c>
      <c r="T14" s="1">
        <v>7608.09</v>
      </c>
      <c r="U14" s="1">
        <v>7798.29</v>
      </c>
      <c r="V14" s="1">
        <v>7993.25</v>
      </c>
      <c r="W14" s="1">
        <v>8193.08</v>
      </c>
      <c r="X14" s="1">
        <v>8397.91</v>
      </c>
      <c r="Y14" s="1">
        <v>8607.86</v>
      </c>
      <c r="Z14" s="1">
        <v>8823.0499999999993</v>
      </c>
      <c r="AA14" s="1">
        <v>9043.6299999999992</v>
      </c>
      <c r="AB14" s="1">
        <v>9269.7199999999993</v>
      </c>
      <c r="AC14" s="1">
        <v>9501.4599999999991</v>
      </c>
      <c r="AD14" s="1">
        <v>9739</v>
      </c>
      <c r="AE14" s="1">
        <v>9982.48</v>
      </c>
      <c r="AF14" s="1">
        <v>10232.040000000001</v>
      </c>
    </row>
    <row r="15" spans="1:32" x14ac:dyDescent="0.2">
      <c r="A15" s="2" t="s">
        <v>11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</row>
    <row r="16" spans="1:32" x14ac:dyDescent="0.2">
      <c r="A16" s="2" t="s">
        <v>12</v>
      </c>
      <c r="B16" s="1">
        <v>0</v>
      </c>
      <c r="C16" s="1">
        <v>5733.75</v>
      </c>
      <c r="D16" s="1">
        <v>5877.09</v>
      </c>
      <c r="E16" s="1">
        <v>6024.02</v>
      </c>
      <c r="F16" s="1">
        <v>6174.62</v>
      </c>
      <c r="G16" s="1">
        <v>6328.99</v>
      </c>
      <c r="H16" s="1">
        <v>6487.21</v>
      </c>
      <c r="I16" s="1">
        <v>6649.39</v>
      </c>
      <c r="J16" s="1">
        <v>6815.63</v>
      </c>
      <c r="K16" s="1">
        <v>6986.02</v>
      </c>
      <c r="L16" s="1">
        <v>7160.67</v>
      </c>
      <c r="M16" s="1">
        <v>7339.68</v>
      </c>
      <c r="N16" s="1">
        <v>7523.18</v>
      </c>
      <c r="O16" s="1">
        <v>7711.26</v>
      </c>
      <c r="P16" s="1">
        <v>7904.04</v>
      </c>
      <c r="Q16" s="1">
        <v>8101.64</v>
      </c>
      <c r="R16" s="1">
        <v>8304.18</v>
      </c>
      <c r="S16" s="1">
        <v>8511.7800000000007</v>
      </c>
      <c r="T16" s="1">
        <v>8724.58</v>
      </c>
      <c r="U16" s="1">
        <v>8942.69</v>
      </c>
      <c r="V16" s="1">
        <v>9166.26</v>
      </c>
      <c r="W16" s="1">
        <v>9395.42</v>
      </c>
      <c r="X16" s="1">
        <v>9630.2999999999993</v>
      </c>
      <c r="Y16" s="1">
        <v>9871.06</v>
      </c>
      <c r="Z16" s="1">
        <v>10117.84</v>
      </c>
      <c r="AA16" s="1">
        <v>10370.780000000001</v>
      </c>
      <c r="AB16" s="1">
        <v>10630.05</v>
      </c>
      <c r="AC16" s="1">
        <v>10895.8</v>
      </c>
      <c r="AD16" s="1">
        <v>11168.2</v>
      </c>
      <c r="AE16" s="1">
        <v>11447.4</v>
      </c>
      <c r="AF16" s="1">
        <v>11733.59</v>
      </c>
    </row>
    <row r="17" spans="1:32" x14ac:dyDescent="0.2">
      <c r="A17" s="2" t="s">
        <v>13</v>
      </c>
      <c r="B17" s="1">
        <v>0</v>
      </c>
      <c r="C17" s="1">
        <v>1146750</v>
      </c>
      <c r="D17" s="1">
        <v>1146750</v>
      </c>
      <c r="E17" s="1">
        <v>1146750</v>
      </c>
      <c r="F17" s="1">
        <v>1146750</v>
      </c>
      <c r="G17" s="1">
        <v>1146750</v>
      </c>
      <c r="H17" s="1">
        <v>1146750</v>
      </c>
      <c r="I17" s="1">
        <v>1146750</v>
      </c>
      <c r="J17" s="1">
        <v>1146750</v>
      </c>
      <c r="K17" s="1">
        <v>1146750</v>
      </c>
      <c r="L17" s="1">
        <v>1146750</v>
      </c>
      <c r="M17" s="1">
        <v>1146750</v>
      </c>
      <c r="N17" s="1">
        <v>1146750</v>
      </c>
      <c r="O17" s="1">
        <v>1146750</v>
      </c>
      <c r="P17" s="1">
        <v>1146750</v>
      </c>
      <c r="Q17" s="1">
        <v>1146750</v>
      </c>
      <c r="R17" s="1">
        <v>1146750</v>
      </c>
      <c r="S17" s="1">
        <v>1146750</v>
      </c>
      <c r="T17" s="1">
        <v>1146750</v>
      </c>
      <c r="U17" s="1">
        <v>1146750</v>
      </c>
      <c r="V17" s="1">
        <v>1146750</v>
      </c>
      <c r="W17" s="1">
        <v>1146750</v>
      </c>
      <c r="X17" s="1">
        <v>1146750</v>
      </c>
      <c r="Y17" s="1">
        <v>1146750</v>
      </c>
      <c r="Z17" s="1">
        <v>1146750</v>
      </c>
      <c r="AA17" s="1">
        <v>1146750</v>
      </c>
      <c r="AB17" s="1">
        <v>1146750</v>
      </c>
      <c r="AC17" s="1">
        <v>1146750</v>
      </c>
      <c r="AD17" s="1">
        <v>1146750</v>
      </c>
      <c r="AE17" s="1">
        <v>1146750</v>
      </c>
      <c r="AF17" s="1">
        <v>1146750</v>
      </c>
    </row>
    <row r="18" spans="1:32" x14ac:dyDescent="0.2">
      <c r="A18" s="2" t="s">
        <v>14</v>
      </c>
      <c r="B18" s="1">
        <v>0</v>
      </c>
      <c r="C18" s="1">
        <v>22935</v>
      </c>
      <c r="D18" s="1">
        <v>22935</v>
      </c>
      <c r="E18" s="1">
        <v>22935</v>
      </c>
      <c r="F18" s="1">
        <v>22935</v>
      </c>
      <c r="G18" s="1">
        <v>22935</v>
      </c>
      <c r="H18" s="1">
        <v>22935</v>
      </c>
      <c r="I18" s="1">
        <v>22935</v>
      </c>
      <c r="J18" s="1">
        <v>22935</v>
      </c>
      <c r="K18" s="1">
        <v>22935</v>
      </c>
      <c r="L18" s="1">
        <v>22935</v>
      </c>
      <c r="M18" s="1">
        <v>22935</v>
      </c>
      <c r="N18" s="1">
        <v>22935</v>
      </c>
      <c r="O18" s="1">
        <v>22935</v>
      </c>
      <c r="P18" s="1">
        <v>22935</v>
      </c>
      <c r="Q18" s="1">
        <v>22935</v>
      </c>
      <c r="R18" s="1">
        <v>22935</v>
      </c>
      <c r="S18" s="1">
        <v>22935</v>
      </c>
      <c r="T18" s="1">
        <v>22935</v>
      </c>
      <c r="U18" s="1">
        <v>22935</v>
      </c>
      <c r="V18" s="1">
        <v>22935</v>
      </c>
      <c r="W18" s="1">
        <v>22935</v>
      </c>
      <c r="X18" s="1">
        <v>22935</v>
      </c>
      <c r="Y18" s="1">
        <v>22935</v>
      </c>
      <c r="Z18" s="1">
        <v>22935</v>
      </c>
      <c r="AA18" s="1">
        <v>22935</v>
      </c>
      <c r="AB18" s="1">
        <v>22935</v>
      </c>
      <c r="AC18" s="1">
        <v>22935</v>
      </c>
      <c r="AD18" s="1">
        <v>22935</v>
      </c>
      <c r="AE18" s="1">
        <v>22935</v>
      </c>
      <c r="AF18" s="1">
        <v>22935</v>
      </c>
    </row>
    <row r="19" spans="1:32" x14ac:dyDescent="0.2">
      <c r="A19" s="2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</row>
    <row r="20" spans="1:32" x14ac:dyDescent="0.2">
      <c r="A20" s="2" t="s">
        <v>16</v>
      </c>
      <c r="B20" s="1">
        <v>0</v>
      </c>
      <c r="C20" s="1">
        <v>33668.75</v>
      </c>
      <c r="D20" s="1">
        <v>33937.089999999997</v>
      </c>
      <c r="E20" s="1">
        <v>34212.15</v>
      </c>
      <c r="F20" s="1">
        <v>34494.07</v>
      </c>
      <c r="G20" s="1">
        <v>34783.050000000003</v>
      </c>
      <c r="H20" s="1">
        <v>35079.25</v>
      </c>
      <c r="I20" s="1">
        <v>35382.86</v>
      </c>
      <c r="J20" s="1">
        <v>35694.06</v>
      </c>
      <c r="K20" s="1">
        <v>36013.03</v>
      </c>
      <c r="L20" s="1">
        <v>36339.980000000003</v>
      </c>
      <c r="M20" s="1">
        <v>36675.11</v>
      </c>
      <c r="N20" s="1">
        <v>37018.61</v>
      </c>
      <c r="O20" s="1">
        <v>37370.699999999997</v>
      </c>
      <c r="P20" s="1">
        <v>37731.589999999997</v>
      </c>
      <c r="Q20" s="1">
        <v>38101.51</v>
      </c>
      <c r="R20" s="1">
        <v>38480.67</v>
      </c>
      <c r="S20" s="1">
        <v>38869.31</v>
      </c>
      <c r="T20" s="1">
        <v>39267.67</v>
      </c>
      <c r="U20" s="1">
        <v>39675.99</v>
      </c>
      <c r="V20" s="1">
        <v>40094.51</v>
      </c>
      <c r="W20" s="1">
        <v>40523.5</v>
      </c>
      <c r="X20" s="1">
        <v>40963.21</v>
      </c>
      <c r="Y20" s="1">
        <v>41413.919999999998</v>
      </c>
      <c r="Z20" s="1">
        <v>41875.89</v>
      </c>
      <c r="AA20" s="1">
        <v>42349.41</v>
      </c>
      <c r="AB20" s="1">
        <v>42834.77</v>
      </c>
      <c r="AC20" s="1">
        <v>43332.27</v>
      </c>
      <c r="AD20" s="1">
        <v>43842.2</v>
      </c>
      <c r="AE20" s="1">
        <v>44364.88</v>
      </c>
      <c r="AF20" s="1">
        <v>44900.63</v>
      </c>
    </row>
    <row r="22" spans="1:32" x14ac:dyDescent="0.2">
      <c r="A22" s="2" t="s">
        <v>17</v>
      </c>
      <c r="B22" s="1">
        <v>0</v>
      </c>
      <c r="C22" s="1">
        <v>-33668.75</v>
      </c>
      <c r="D22" s="1">
        <v>-33937.089999999997</v>
      </c>
      <c r="E22" s="1">
        <v>-34212.15</v>
      </c>
      <c r="F22" s="1">
        <v>-34494.07</v>
      </c>
      <c r="G22" s="1">
        <v>-34783.050000000003</v>
      </c>
      <c r="H22" s="1">
        <v>-35079.25</v>
      </c>
      <c r="I22" s="1">
        <v>-35382.86</v>
      </c>
      <c r="J22" s="1">
        <v>-35694.06</v>
      </c>
      <c r="K22" s="1">
        <v>-36013.03</v>
      </c>
      <c r="L22" s="1">
        <v>-36339.980000000003</v>
      </c>
      <c r="M22" s="1">
        <v>-36675.11</v>
      </c>
      <c r="N22" s="1">
        <v>-37018.61</v>
      </c>
      <c r="O22" s="1">
        <v>-37370.699999999997</v>
      </c>
      <c r="P22" s="1">
        <v>-37731.589999999997</v>
      </c>
      <c r="Q22" s="1">
        <v>-38101.51</v>
      </c>
      <c r="R22" s="1">
        <v>-38480.67</v>
      </c>
      <c r="S22" s="1">
        <v>-38869.31</v>
      </c>
      <c r="T22" s="1">
        <v>-39267.67</v>
      </c>
      <c r="U22" s="1">
        <v>-39675.99</v>
      </c>
      <c r="V22" s="1">
        <v>-40094.51</v>
      </c>
      <c r="W22" s="1">
        <v>-40523.5</v>
      </c>
      <c r="X22" s="1">
        <v>-40963.21</v>
      </c>
      <c r="Y22" s="1">
        <v>-41413.919999999998</v>
      </c>
      <c r="Z22" s="1">
        <v>-41875.89</v>
      </c>
      <c r="AA22" s="1">
        <v>-42349.41</v>
      </c>
      <c r="AB22" s="1">
        <v>-42834.77</v>
      </c>
      <c r="AC22" s="1">
        <v>-43332.27</v>
      </c>
      <c r="AD22" s="1">
        <v>-43842.2</v>
      </c>
      <c r="AE22" s="1">
        <v>-44364.88</v>
      </c>
      <c r="AF22" s="1">
        <v>-44900.63</v>
      </c>
    </row>
    <row r="24" spans="1:32" x14ac:dyDescent="0.2">
      <c r="A24" s="2" t="s">
        <v>18</v>
      </c>
    </row>
    <row r="25" spans="1:32" x14ac:dyDescent="0.2">
      <c r="A25" s="2" t="s">
        <v>19</v>
      </c>
      <c r="B25" s="1">
        <v>0</v>
      </c>
      <c r="C25" s="1">
        <v>-1084412.5</v>
      </c>
      <c r="D25" s="1">
        <v>-1042893.34</v>
      </c>
      <c r="E25" s="1">
        <v>-998260.25</v>
      </c>
      <c r="F25" s="1">
        <v>-950279.67</v>
      </c>
      <c r="G25" s="1">
        <v>-898700.55</v>
      </c>
      <c r="H25" s="1">
        <v>-843253</v>
      </c>
      <c r="I25" s="1">
        <v>-783646.88</v>
      </c>
      <c r="J25" s="1">
        <v>-719570.3</v>
      </c>
      <c r="K25" s="1">
        <v>-650687.98</v>
      </c>
      <c r="L25" s="1">
        <v>-576639.48</v>
      </c>
      <c r="M25" s="1">
        <v>-497037.34</v>
      </c>
      <c r="N25" s="1">
        <v>-411465.05</v>
      </c>
      <c r="O25" s="1">
        <v>-319474.83</v>
      </c>
      <c r="P25" s="1">
        <v>-220585.35</v>
      </c>
      <c r="Q25" s="1">
        <v>-114279.16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</row>
    <row r="26" spans="1:32" x14ac:dyDescent="0.2">
      <c r="A26" s="2" t="s">
        <v>20</v>
      </c>
      <c r="B26" s="1">
        <v>0</v>
      </c>
      <c r="C26" s="1">
        <v>81330.94</v>
      </c>
      <c r="D26" s="1">
        <v>78217</v>
      </c>
      <c r="E26" s="1">
        <v>74869.52</v>
      </c>
      <c r="F26" s="1">
        <v>71270.98</v>
      </c>
      <c r="G26" s="1">
        <v>67402.539999999994</v>
      </c>
      <c r="H26" s="1">
        <v>63243.97</v>
      </c>
      <c r="I26" s="1">
        <v>58773.52</v>
      </c>
      <c r="J26" s="1">
        <v>53967.77</v>
      </c>
      <c r="K26" s="1">
        <v>48801.599999999999</v>
      </c>
      <c r="L26" s="1">
        <v>43247.96</v>
      </c>
      <c r="M26" s="1">
        <v>37277.800000000003</v>
      </c>
      <c r="N26" s="1">
        <v>30859.88</v>
      </c>
      <c r="O26" s="1">
        <v>23960.61</v>
      </c>
      <c r="P26" s="1">
        <v>16543.900000000001</v>
      </c>
      <c r="Q26" s="1">
        <v>8570.94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</row>
    <row r="27" spans="1:32" x14ac:dyDescent="0.2">
      <c r="A27" s="2" t="s">
        <v>21</v>
      </c>
      <c r="B27" s="1">
        <v>0</v>
      </c>
      <c r="C27" s="1">
        <v>41519.160000000003</v>
      </c>
      <c r="D27" s="1">
        <v>44633.09</v>
      </c>
      <c r="E27" s="1">
        <v>47980.58</v>
      </c>
      <c r="F27" s="1">
        <v>51579.12</v>
      </c>
      <c r="G27" s="1">
        <v>55447.55</v>
      </c>
      <c r="H27" s="1">
        <v>59606.12</v>
      </c>
      <c r="I27" s="1">
        <v>64076.58</v>
      </c>
      <c r="J27" s="1">
        <v>68882.320000000007</v>
      </c>
      <c r="K27" s="1">
        <v>74048.5</v>
      </c>
      <c r="L27" s="1">
        <v>79602.13</v>
      </c>
      <c r="M27" s="1">
        <v>85572.29</v>
      </c>
      <c r="N27" s="1">
        <v>91990.22</v>
      </c>
      <c r="O27" s="1">
        <v>98889.48</v>
      </c>
      <c r="P27" s="1">
        <v>106306.19</v>
      </c>
      <c r="Q27" s="1">
        <v>114279.16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</row>
    <row r="28" spans="1:32" x14ac:dyDescent="0.2">
      <c r="A28" s="2" t="s">
        <v>22</v>
      </c>
      <c r="B28" s="1">
        <v>0</v>
      </c>
      <c r="C28" s="1">
        <v>122850.1</v>
      </c>
      <c r="D28" s="1">
        <v>122850.1</v>
      </c>
      <c r="E28" s="1">
        <v>122850.1</v>
      </c>
      <c r="F28" s="1">
        <v>122850.1</v>
      </c>
      <c r="G28" s="1">
        <v>122850.1</v>
      </c>
      <c r="H28" s="1">
        <v>122850.1</v>
      </c>
      <c r="I28" s="1">
        <v>122850.1</v>
      </c>
      <c r="J28" s="1">
        <v>122850.1</v>
      </c>
      <c r="K28" s="1">
        <v>122850.1</v>
      </c>
      <c r="L28" s="1">
        <v>122850.1</v>
      </c>
      <c r="M28" s="1">
        <v>122850.1</v>
      </c>
      <c r="N28" s="1">
        <v>122850.1</v>
      </c>
      <c r="O28" s="1">
        <v>122850.1</v>
      </c>
      <c r="P28" s="1">
        <v>122850.1</v>
      </c>
      <c r="Q28" s="1">
        <v>122850.1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</row>
    <row r="30" spans="1:32" x14ac:dyDescent="0.2">
      <c r="A30" s="2" t="s">
        <v>23</v>
      </c>
      <c r="B30" s="1">
        <v>57337.5</v>
      </c>
    </row>
    <row r="31" spans="1:32" x14ac:dyDescent="0.2">
      <c r="A31" s="2" t="s">
        <v>24</v>
      </c>
      <c r="B31" s="1">
        <v>0</v>
      </c>
    </row>
    <row r="32" spans="1:32" x14ac:dyDescent="0.2">
      <c r="A32" s="2" t="s">
        <v>25</v>
      </c>
      <c r="B32" s="1">
        <v>0</v>
      </c>
    </row>
    <row r="33" spans="1:32" x14ac:dyDescent="0.2">
      <c r="A33" s="2" t="s">
        <v>26</v>
      </c>
      <c r="B33" s="1">
        <v>0</v>
      </c>
    </row>
    <row r="34" spans="1:32" x14ac:dyDescent="0.2">
      <c r="A34" s="2" t="s">
        <v>27</v>
      </c>
      <c r="B34" s="1">
        <v>57337.5</v>
      </c>
    </row>
    <row r="36" spans="1:32" x14ac:dyDescent="0.2">
      <c r="A36" s="2" t="s">
        <v>28</v>
      </c>
      <c r="B36" s="1">
        <v>5000</v>
      </c>
    </row>
    <row r="37" spans="1:32" x14ac:dyDescent="0.2">
      <c r="A37" s="2" t="s">
        <v>29</v>
      </c>
      <c r="B37" s="1">
        <v>0</v>
      </c>
    </row>
    <row r="38" spans="1:32" x14ac:dyDescent="0.2">
      <c r="A38" s="2" t="s">
        <v>30</v>
      </c>
      <c r="B38" s="1">
        <v>0</v>
      </c>
    </row>
    <row r="39" spans="1:32" x14ac:dyDescent="0.2">
      <c r="A39" s="2" t="s">
        <v>31</v>
      </c>
      <c r="B39" s="1">
        <v>0</v>
      </c>
    </row>
    <row r="40" spans="1:32" x14ac:dyDescent="0.2">
      <c r="A40" s="2" t="s">
        <v>32</v>
      </c>
      <c r="B40" s="1">
        <v>5000</v>
      </c>
    </row>
    <row r="42" spans="1:32" x14ac:dyDescent="0.2">
      <c r="A42" s="2" t="s">
        <v>33</v>
      </c>
      <c r="B42" s="1">
        <v>0</v>
      </c>
      <c r="C42" s="1">
        <v>7962.49</v>
      </c>
      <c r="D42" s="1">
        <v>7922.67</v>
      </c>
      <c r="E42" s="1">
        <v>7883.06</v>
      </c>
      <c r="F42" s="1">
        <v>7843.65</v>
      </c>
      <c r="G42" s="1">
        <v>7804.43</v>
      </c>
      <c r="H42" s="1">
        <v>7765.41</v>
      </c>
      <c r="I42" s="1">
        <v>7726.58</v>
      </c>
      <c r="J42" s="1">
        <v>7687.95</v>
      </c>
      <c r="K42" s="1">
        <v>7649.51</v>
      </c>
      <c r="L42" s="1">
        <v>7611.26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</row>
    <row r="43" spans="1:32" x14ac:dyDescent="0.2">
      <c r="A43" s="2" t="s">
        <v>34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</row>
    <row r="44" spans="1:32" x14ac:dyDescent="0.2">
      <c r="A44" s="2" t="s">
        <v>35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</row>
    <row r="45" spans="1:32" x14ac:dyDescent="0.2">
      <c r="A45" s="2" t="s">
        <v>36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</row>
    <row r="46" spans="1:32" x14ac:dyDescent="0.2">
      <c r="A46" s="2" t="s">
        <v>37</v>
      </c>
      <c r="B46" s="1">
        <v>0</v>
      </c>
      <c r="C46" s="1">
        <v>7962.49</v>
      </c>
      <c r="D46" s="1">
        <v>7922.67</v>
      </c>
      <c r="E46" s="1">
        <v>7883.06</v>
      </c>
      <c r="F46" s="1">
        <v>7843.65</v>
      </c>
      <c r="G46" s="1">
        <v>7804.43</v>
      </c>
      <c r="H46" s="1">
        <v>7765.41</v>
      </c>
      <c r="I46" s="1">
        <v>7726.58</v>
      </c>
      <c r="J46" s="1">
        <v>7687.95</v>
      </c>
      <c r="K46" s="1">
        <v>7649.51</v>
      </c>
      <c r="L46" s="1">
        <v>7611.26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</row>
    <row r="48" spans="1:32" x14ac:dyDescent="0.2">
      <c r="A48" s="2" t="s">
        <v>38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</row>
    <row r="49" spans="1:32" x14ac:dyDescent="0.2">
      <c r="A49" s="2" t="s">
        <v>39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</row>
    <row r="51" spans="1:32" x14ac:dyDescent="0.2">
      <c r="A51" s="2" t="s">
        <v>40</v>
      </c>
      <c r="C51" s="1">
        <v>344025</v>
      </c>
    </row>
    <row r="52" spans="1:32" x14ac:dyDescent="0.2">
      <c r="A52" s="2" t="s">
        <v>41</v>
      </c>
      <c r="C52" s="1">
        <v>0</v>
      </c>
    </row>
    <row r="55" spans="1:32" x14ac:dyDescent="0.2">
      <c r="A55" s="2" t="s">
        <v>42</v>
      </c>
    </row>
    <row r="56" spans="1:32" x14ac:dyDescent="0.2">
      <c r="A56" s="2" t="s">
        <v>43</v>
      </c>
      <c r="B56" s="1">
        <v>0</v>
      </c>
      <c r="C56" s="1">
        <v>20</v>
      </c>
      <c r="D56" s="1">
        <v>32</v>
      </c>
      <c r="E56" s="1">
        <v>19.2</v>
      </c>
      <c r="F56" s="1">
        <v>11.52</v>
      </c>
      <c r="G56" s="1">
        <v>11.52</v>
      </c>
      <c r="H56" s="1">
        <v>5.76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</row>
    <row r="57" spans="1:32" x14ac:dyDescent="0.2">
      <c r="A57" s="2" t="s">
        <v>44</v>
      </c>
      <c r="B57" s="1">
        <v>0</v>
      </c>
      <c r="C57" s="1">
        <v>194947.5</v>
      </c>
      <c r="D57" s="1">
        <v>311916</v>
      </c>
      <c r="E57" s="1">
        <v>187149.6</v>
      </c>
      <c r="F57" s="1">
        <v>112289.76</v>
      </c>
      <c r="G57" s="1">
        <v>112289.76</v>
      </c>
      <c r="H57" s="1">
        <v>56144.88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</row>
    <row r="58" spans="1:32" x14ac:dyDescent="0.2">
      <c r="A58" s="2" t="s">
        <v>45</v>
      </c>
      <c r="B58" s="1">
        <v>0</v>
      </c>
      <c r="C58" s="1">
        <v>-16775.3</v>
      </c>
      <c r="D58" s="1">
        <v>-29130.32</v>
      </c>
      <c r="E58" s="1">
        <v>-20184.37</v>
      </c>
      <c r="F58" s="1">
        <v>-14714.78</v>
      </c>
      <c r="G58" s="1">
        <v>-14466.96</v>
      </c>
      <c r="H58" s="1">
        <v>-10269.19</v>
      </c>
      <c r="I58" s="1">
        <v>-6050.09</v>
      </c>
      <c r="J58" s="1">
        <v>-5738.17</v>
      </c>
      <c r="K58" s="1">
        <v>-5401.56</v>
      </c>
      <c r="L58" s="1">
        <v>-5038.37</v>
      </c>
      <c r="M58" s="1">
        <v>-5176.7</v>
      </c>
      <c r="N58" s="1">
        <v>-4751.49</v>
      </c>
      <c r="O58" s="1">
        <v>-4293.1899999999996</v>
      </c>
      <c r="P58" s="1">
        <v>-3799.28</v>
      </c>
      <c r="Q58" s="1">
        <v>-3267.07</v>
      </c>
      <c r="R58" s="1">
        <v>-2693.65</v>
      </c>
      <c r="S58" s="1">
        <v>-2720.85</v>
      </c>
      <c r="T58" s="1">
        <v>-2748.74</v>
      </c>
      <c r="U58" s="1">
        <v>-2777.32</v>
      </c>
      <c r="V58" s="1">
        <v>-2806.62</v>
      </c>
      <c r="W58" s="1">
        <v>-2836.64</v>
      </c>
      <c r="X58" s="1">
        <v>-2867.42</v>
      </c>
      <c r="Y58" s="1">
        <v>-2898.97</v>
      </c>
      <c r="Z58" s="1">
        <v>-2931.31</v>
      </c>
      <c r="AA58" s="1">
        <v>-2964.46</v>
      </c>
      <c r="AB58" s="1">
        <v>-2998.43</v>
      </c>
      <c r="AC58" s="1">
        <v>-3033.26</v>
      </c>
      <c r="AD58" s="1">
        <v>-3068.95</v>
      </c>
      <c r="AE58" s="1">
        <v>-3105.54</v>
      </c>
      <c r="AF58" s="1">
        <v>-3143.04</v>
      </c>
    </row>
    <row r="59" spans="1:32" x14ac:dyDescent="0.2">
      <c r="A59" s="2" t="s">
        <v>46</v>
      </c>
      <c r="B59" s="1">
        <v>0</v>
      </c>
      <c r="C59" s="1">
        <v>16775.3</v>
      </c>
      <c r="D59" s="1">
        <v>29130.32</v>
      </c>
      <c r="E59" s="1">
        <v>20184.37</v>
      </c>
      <c r="F59" s="1">
        <v>14714.78</v>
      </c>
      <c r="G59" s="1">
        <v>14466.96</v>
      </c>
      <c r="H59" s="1">
        <v>10269.19</v>
      </c>
      <c r="I59" s="1">
        <v>6050.09</v>
      </c>
      <c r="J59" s="1">
        <v>5738.17</v>
      </c>
      <c r="K59" s="1">
        <v>5401.56</v>
      </c>
      <c r="L59" s="1">
        <v>5038.37</v>
      </c>
      <c r="M59" s="1">
        <v>5176.7</v>
      </c>
      <c r="N59" s="1">
        <v>4751.49</v>
      </c>
      <c r="O59" s="1">
        <v>4293.1899999999996</v>
      </c>
      <c r="P59" s="1">
        <v>3799.28</v>
      </c>
      <c r="Q59" s="1">
        <v>3267.07</v>
      </c>
      <c r="R59" s="1">
        <v>2693.65</v>
      </c>
      <c r="S59" s="1">
        <v>2720.85</v>
      </c>
      <c r="T59" s="1">
        <v>2748.74</v>
      </c>
      <c r="U59" s="1">
        <v>2777.32</v>
      </c>
      <c r="V59" s="1">
        <v>2806.62</v>
      </c>
      <c r="W59" s="1">
        <v>2836.64</v>
      </c>
      <c r="X59" s="1">
        <v>2867.42</v>
      </c>
      <c r="Y59" s="1">
        <v>2898.97</v>
      </c>
      <c r="Z59" s="1">
        <v>2931.31</v>
      </c>
      <c r="AA59" s="1">
        <v>2964.46</v>
      </c>
      <c r="AB59" s="1">
        <v>2998.43</v>
      </c>
      <c r="AC59" s="1">
        <v>3033.26</v>
      </c>
      <c r="AD59" s="1">
        <v>3068.95</v>
      </c>
      <c r="AE59" s="1">
        <v>3105.54</v>
      </c>
      <c r="AF59" s="1">
        <v>3143.04</v>
      </c>
    </row>
    <row r="61" spans="1:32" x14ac:dyDescent="0.2">
      <c r="A61" s="2" t="s">
        <v>47</v>
      </c>
    </row>
    <row r="62" spans="1:32" x14ac:dyDescent="0.2">
      <c r="A62" s="2" t="s">
        <v>48</v>
      </c>
      <c r="B62" s="1">
        <v>0</v>
      </c>
      <c r="C62" s="1">
        <v>20</v>
      </c>
      <c r="D62" s="1">
        <v>32</v>
      </c>
      <c r="E62" s="1">
        <v>19.2</v>
      </c>
      <c r="F62" s="1">
        <v>11.52</v>
      </c>
      <c r="G62" s="1">
        <v>11.52</v>
      </c>
      <c r="H62" s="1">
        <v>5.76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</row>
    <row r="63" spans="1:32" x14ac:dyDescent="0.2">
      <c r="A63" s="2" t="s">
        <v>49</v>
      </c>
      <c r="B63" s="1">
        <v>0</v>
      </c>
      <c r="C63" s="1">
        <v>194947.5</v>
      </c>
      <c r="D63" s="1">
        <v>311916</v>
      </c>
      <c r="E63" s="1">
        <v>187149.6</v>
      </c>
      <c r="F63" s="1">
        <v>112289.76</v>
      </c>
      <c r="G63" s="1">
        <v>112289.76</v>
      </c>
      <c r="H63" s="1">
        <v>56144.88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</row>
    <row r="64" spans="1:32" x14ac:dyDescent="0.2">
      <c r="A64" s="2" t="s">
        <v>50</v>
      </c>
      <c r="B64" s="1">
        <v>0</v>
      </c>
      <c r="C64" s="1">
        <v>-62404.13</v>
      </c>
      <c r="D64" s="1">
        <v>-108364.79</v>
      </c>
      <c r="E64" s="1">
        <v>-75085.87</v>
      </c>
      <c r="F64" s="1">
        <v>-54738.99</v>
      </c>
      <c r="G64" s="1">
        <v>-53817.11</v>
      </c>
      <c r="H64" s="1">
        <v>-38201.379999999997</v>
      </c>
      <c r="I64" s="1">
        <v>-22506.32</v>
      </c>
      <c r="J64" s="1">
        <v>-21346</v>
      </c>
      <c r="K64" s="1">
        <v>-20093.8</v>
      </c>
      <c r="L64" s="1">
        <v>-18742.73</v>
      </c>
      <c r="M64" s="1">
        <v>-19257.34</v>
      </c>
      <c r="N64" s="1">
        <v>-17675.560000000001</v>
      </c>
      <c r="O64" s="1">
        <v>-15970.67</v>
      </c>
      <c r="P64" s="1">
        <v>-14133.34</v>
      </c>
      <c r="Q64" s="1">
        <v>-12153.5</v>
      </c>
      <c r="R64" s="1">
        <v>-10020.370000000001</v>
      </c>
      <c r="S64" s="1">
        <v>-10121.57</v>
      </c>
      <c r="T64" s="1">
        <v>-10225.299999999999</v>
      </c>
      <c r="U64" s="1">
        <v>-10331.629999999999</v>
      </c>
      <c r="V64" s="1">
        <v>-10440.61</v>
      </c>
      <c r="W64" s="1">
        <v>-10552.32</v>
      </c>
      <c r="X64" s="1">
        <v>-10666.82</v>
      </c>
      <c r="Y64" s="1">
        <v>-10784.18</v>
      </c>
      <c r="Z64" s="1">
        <v>-10904.48</v>
      </c>
      <c r="AA64" s="1">
        <v>-11027.79</v>
      </c>
      <c r="AB64" s="1">
        <v>-11154.17</v>
      </c>
      <c r="AC64" s="1">
        <v>-11283.72</v>
      </c>
      <c r="AD64" s="1">
        <v>-11416.51</v>
      </c>
      <c r="AE64" s="1">
        <v>-11552.61</v>
      </c>
      <c r="AF64" s="1">
        <v>-11692.12</v>
      </c>
    </row>
    <row r="65" spans="1:32" x14ac:dyDescent="0.2">
      <c r="A65" s="2" t="s">
        <v>51</v>
      </c>
      <c r="B65" s="1">
        <v>0</v>
      </c>
      <c r="C65" s="1">
        <v>406429.13</v>
      </c>
      <c r="D65" s="1">
        <v>108364.79</v>
      </c>
      <c r="E65" s="1">
        <v>75085.87</v>
      </c>
      <c r="F65" s="1">
        <v>54738.99</v>
      </c>
      <c r="G65" s="1">
        <v>53817.11</v>
      </c>
      <c r="H65" s="1">
        <v>38201.379999999997</v>
      </c>
      <c r="I65" s="1">
        <v>22506.32</v>
      </c>
      <c r="J65" s="1">
        <v>21346</v>
      </c>
      <c r="K65" s="1">
        <v>20093.8</v>
      </c>
      <c r="L65" s="1">
        <v>18742.73</v>
      </c>
      <c r="M65" s="1">
        <v>19257.34</v>
      </c>
      <c r="N65" s="1">
        <v>17675.560000000001</v>
      </c>
      <c r="O65" s="1">
        <v>15970.67</v>
      </c>
      <c r="P65" s="1">
        <v>14133.34</v>
      </c>
      <c r="Q65" s="1">
        <v>12153.5</v>
      </c>
      <c r="R65" s="1">
        <v>10020.370000000001</v>
      </c>
      <c r="S65" s="1">
        <v>10121.57</v>
      </c>
      <c r="T65" s="1">
        <v>10225.299999999999</v>
      </c>
      <c r="U65" s="1">
        <v>10331.629999999999</v>
      </c>
      <c r="V65" s="1">
        <v>10440.61</v>
      </c>
      <c r="W65" s="1">
        <v>10552.32</v>
      </c>
      <c r="X65" s="1">
        <v>10666.82</v>
      </c>
      <c r="Y65" s="1">
        <v>10784.18</v>
      </c>
      <c r="Z65" s="1">
        <v>10904.48</v>
      </c>
      <c r="AA65" s="1">
        <v>11027.79</v>
      </c>
      <c r="AB65" s="1">
        <v>11154.17</v>
      </c>
      <c r="AC65" s="1">
        <v>11283.72</v>
      </c>
      <c r="AD65" s="1">
        <v>11416.51</v>
      </c>
      <c r="AE65" s="1">
        <v>11552.61</v>
      </c>
      <c r="AF65" s="1">
        <v>11692.12</v>
      </c>
    </row>
    <row r="67" spans="1:32" x14ac:dyDescent="0.2">
      <c r="A67" s="2" t="s">
        <v>52</v>
      </c>
      <c r="B67" s="1">
        <v>0</v>
      </c>
      <c r="C67" s="1">
        <v>274648.08</v>
      </c>
      <c r="D67" s="1">
        <v>-11369.41</v>
      </c>
      <c r="E67" s="1">
        <v>-53908.93</v>
      </c>
      <c r="F67" s="1">
        <v>-80046.759999999995</v>
      </c>
      <c r="G67" s="1">
        <v>-81544.649999999994</v>
      </c>
      <c r="H67" s="1">
        <v>-101693.37</v>
      </c>
      <c r="I67" s="1">
        <v>-121949.97</v>
      </c>
      <c r="J67" s="1">
        <v>-123772.03</v>
      </c>
      <c r="K67" s="1">
        <v>-125718.26</v>
      </c>
      <c r="L67" s="1">
        <v>-127797.72</v>
      </c>
      <c r="M67" s="1">
        <v>-135091.16</v>
      </c>
      <c r="N67" s="1">
        <v>-137441.65</v>
      </c>
      <c r="O67" s="1">
        <v>-139956.93</v>
      </c>
      <c r="P67" s="1">
        <v>-142649.06</v>
      </c>
      <c r="Q67" s="1">
        <v>-145531.03</v>
      </c>
      <c r="R67" s="1">
        <v>-25766.66</v>
      </c>
      <c r="S67" s="1">
        <v>-26026.89</v>
      </c>
      <c r="T67" s="1">
        <v>-26293.63</v>
      </c>
      <c r="U67" s="1">
        <v>-26567.040000000001</v>
      </c>
      <c r="V67" s="1">
        <v>-26847.279999999999</v>
      </c>
      <c r="W67" s="1">
        <v>-27134.54</v>
      </c>
      <c r="X67" s="1">
        <v>-27428.97</v>
      </c>
      <c r="Y67" s="1">
        <v>-27730.76</v>
      </c>
      <c r="Z67" s="1">
        <v>-28040.1</v>
      </c>
      <c r="AA67" s="1">
        <v>-28357.17</v>
      </c>
      <c r="AB67" s="1">
        <v>-28682.16</v>
      </c>
      <c r="AC67" s="1">
        <v>-29015.29</v>
      </c>
      <c r="AD67" s="1">
        <v>-29356.74</v>
      </c>
      <c r="AE67" s="1">
        <v>-29706.720000000001</v>
      </c>
      <c r="AF67" s="1">
        <v>-30065.46</v>
      </c>
    </row>
    <row r="68" spans="1:32" x14ac:dyDescent="0.2">
      <c r="A68" s="2" t="s">
        <v>53</v>
      </c>
      <c r="B68" s="1">
        <v>0</v>
      </c>
      <c r="C68" s="1">
        <v>306638.15999999997</v>
      </c>
      <c r="D68" s="1">
        <v>21256.48</v>
      </c>
      <c r="E68" s="1">
        <v>-20634.599999999999</v>
      </c>
      <c r="F68" s="1">
        <v>-46111.1</v>
      </c>
      <c r="G68" s="1">
        <v>-46934.52</v>
      </c>
      <c r="H68" s="1">
        <v>-66395.37</v>
      </c>
      <c r="I68" s="1">
        <v>-85950.42</v>
      </c>
      <c r="J68" s="1">
        <v>-87056.99</v>
      </c>
      <c r="K68" s="1">
        <v>-88273.51</v>
      </c>
      <c r="L68" s="1">
        <v>-89608.75</v>
      </c>
      <c r="M68" s="1">
        <v>-96143.19</v>
      </c>
      <c r="N68" s="1">
        <v>-97719.59</v>
      </c>
      <c r="O68" s="1">
        <v>-99445.39</v>
      </c>
      <c r="P68" s="1">
        <v>-101332.36</v>
      </c>
      <c r="Q68" s="1">
        <v>-103393.15</v>
      </c>
      <c r="R68" s="1">
        <v>17208.71</v>
      </c>
      <c r="S68" s="1">
        <v>17802.61</v>
      </c>
      <c r="T68" s="1">
        <v>18406.98</v>
      </c>
      <c r="U68" s="1">
        <v>19022</v>
      </c>
      <c r="V68" s="1">
        <v>19647.84</v>
      </c>
      <c r="W68" s="1">
        <v>20284.68</v>
      </c>
      <c r="X68" s="1">
        <v>20932.7</v>
      </c>
      <c r="Y68" s="1">
        <v>21592.1</v>
      </c>
      <c r="Z68" s="1">
        <v>22263.05</v>
      </c>
      <c r="AA68" s="1">
        <v>22945.759999999998</v>
      </c>
      <c r="AB68" s="1">
        <v>23640.41</v>
      </c>
      <c r="AC68" s="1">
        <v>24347.200000000001</v>
      </c>
      <c r="AD68" s="1">
        <v>25066.33</v>
      </c>
      <c r="AE68" s="1">
        <v>25798</v>
      </c>
      <c r="AF68" s="1">
        <v>26542.42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Payback</vt:lpstr>
      <vt:lpstr>Cash Flow - Paste Here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Gilman</dc:creator>
  <cp:lastModifiedBy>Paul Gilman</cp:lastModifiedBy>
  <dcterms:created xsi:type="dcterms:W3CDTF">2012-06-15T21:30:05Z</dcterms:created>
  <dcterms:modified xsi:type="dcterms:W3CDTF">2012-06-26T21:18:06Z</dcterms:modified>
</cp:coreProperties>
</file>